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940" windowHeight="3960" tabRatio="653" activeTab="0"/>
  </bookViews>
  <sheets>
    <sheet name="Конфигурация в кредит" sheetId="1" r:id="rId1"/>
    <sheet name="Покупка со скидкой" sheetId="2" r:id="rId2"/>
    <sheet name="10-10-10" sheetId="3" r:id="rId3"/>
    <sheet name="Стандартный+" sheetId="4" r:id="rId4"/>
  </sheets>
  <definedNames/>
  <calcPr fullCalcOnLoad="1" iterate="1" iterateCount="200" iterateDelta="0.0001"/>
</workbook>
</file>

<file path=xl/sharedStrings.xml><?xml version="1.0" encoding="utf-8"?>
<sst xmlns="http://schemas.openxmlformats.org/spreadsheetml/2006/main" count="139" uniqueCount="58">
  <si>
    <t>Наименование</t>
  </si>
  <si>
    <t>Цена</t>
  </si>
  <si>
    <t>Принтер</t>
  </si>
  <si>
    <t>Модем</t>
  </si>
  <si>
    <t xml:space="preserve">сет фильтр </t>
  </si>
  <si>
    <t>Сумма покупки со скидкой</t>
  </si>
  <si>
    <t>Кол</t>
  </si>
  <si>
    <t>Арт</t>
  </si>
  <si>
    <t>Итого:</t>
  </si>
  <si>
    <t>Сумма покупки за наличный расчет</t>
  </si>
  <si>
    <t>Расчетный первоначальный взнос</t>
  </si>
  <si>
    <t>Общая стоимость товара</t>
  </si>
  <si>
    <t>Кредит</t>
  </si>
  <si>
    <t xml:space="preserve">Зона кредита </t>
  </si>
  <si>
    <t>%</t>
  </si>
  <si>
    <t>срок кредита</t>
  </si>
  <si>
    <t>ежемесячный платеж</t>
  </si>
  <si>
    <t>за все месяцы</t>
  </si>
  <si>
    <t>переплата</t>
  </si>
  <si>
    <t>% удорожания товара</t>
  </si>
  <si>
    <t>Фактический первоначальный взнос</t>
  </si>
  <si>
    <t xml:space="preserve">                ООО "Хоум Кредит энд Финанс Банк"</t>
  </si>
  <si>
    <t>Расчет суммы ежемесячного платежа по стандартному продукту "Хоум Кредит"</t>
  </si>
  <si>
    <t>Расчет суммы ежемесячного платежа по кредиту "10-10-10"</t>
  </si>
  <si>
    <t xml:space="preserve">Цена </t>
  </si>
  <si>
    <t>Сумма* в кредит по схеме "10/10/10"</t>
  </si>
  <si>
    <t xml:space="preserve">* - при оформлении покупки в кредит цена увеличивается на сумму комиссионных банка по договору 0455/03 от 02.06.2003 г. </t>
  </si>
  <si>
    <t>Сумма* в кредит по стандартной схеме</t>
  </si>
  <si>
    <t>spcomputers@mail.ru</t>
  </si>
  <si>
    <t>Системный блок</t>
  </si>
  <si>
    <t>Процессор</t>
  </si>
  <si>
    <t>Системная плата</t>
  </si>
  <si>
    <t>Оперативная память</t>
  </si>
  <si>
    <t>Жесткий диск</t>
  </si>
  <si>
    <t>Дисковод</t>
  </si>
  <si>
    <t>Оптический привод</t>
  </si>
  <si>
    <t>Видеокарта</t>
  </si>
  <si>
    <t>Корпус</t>
  </si>
  <si>
    <t>Манипуляторы</t>
  </si>
  <si>
    <t>Монитор</t>
  </si>
  <si>
    <t>Дополнительные устройства</t>
  </si>
  <si>
    <t>Клавиатура</t>
  </si>
  <si>
    <t>Коврик для мыши</t>
  </si>
  <si>
    <t>TV Тюнер</t>
  </si>
  <si>
    <t xml:space="preserve">Кабель  </t>
  </si>
  <si>
    <t>Аккустика</t>
  </si>
  <si>
    <t>Устройство</t>
  </si>
  <si>
    <t>www.spcomputers.narod.ru</t>
  </si>
  <si>
    <t>Без первоначального взноса</t>
  </si>
  <si>
    <t>Сканер</t>
  </si>
  <si>
    <t xml:space="preserve">Мышь оптическая </t>
  </si>
  <si>
    <t>Звуковая карта</t>
  </si>
  <si>
    <t>Охладитель</t>
  </si>
  <si>
    <t>Сумма</t>
  </si>
  <si>
    <t xml:space="preserve">г. Казань, Московская (Кирова), 22                            </t>
  </si>
  <si>
    <t>тел/факс  2-92-38-80, 2-50-38-01   Пн.-Пт 10.00-19.00, Суб. 10.00-17.00</t>
  </si>
  <si>
    <t xml:space="preserve">г. Казань, Московская, 22                            </t>
  </si>
  <si>
    <t xml:space="preserve">Сумма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</si>
</sst>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&quot;р.&quot;"/>
    <numFmt numFmtId="171" formatCode="#,##0.0&quot;р.&quot;"/>
    <numFmt numFmtId="172" formatCode="#,##0&quot;р.&quot;"/>
    <numFmt numFmtId="173" formatCode="[$-FC19]dddd\ d\ mmmm\ yyyy\ &quot;г.&quot;"/>
    <numFmt numFmtId="174" formatCode="[$$-409]#,##0.00"/>
    <numFmt numFmtId="175" formatCode="#,##0_р_."/>
    <numFmt numFmtId="176" formatCode="#,##0.00_р_."/>
    <numFmt numFmtId="177" formatCode="#,##0.0_р_."/>
    <numFmt numFmtId="178" formatCode="[$$-409]#,##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2"/>
      <name val="Tahoma"/>
      <family val="2"/>
    </font>
    <font>
      <b/>
      <sz val="12"/>
      <color indexed="9"/>
      <name val="Arial Cyr"/>
      <family val="0"/>
    </font>
    <font>
      <u val="single"/>
      <sz val="10"/>
      <color indexed="9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color indexed="48"/>
      <name val="Arial Cyr"/>
      <family val="2"/>
    </font>
    <font>
      <b/>
      <sz val="10"/>
      <color indexed="60"/>
      <name val="Arial Cyr"/>
      <family val="2"/>
    </font>
    <font>
      <sz val="11"/>
      <name val="Arial Cyr"/>
      <family val="2"/>
    </font>
    <font>
      <b/>
      <sz val="14"/>
      <color indexed="6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i/>
      <u val="single"/>
      <sz val="14"/>
      <color indexed="10"/>
      <name val="Arial Cyr"/>
      <family val="2"/>
    </font>
    <font>
      <b/>
      <sz val="10"/>
      <color indexed="12"/>
      <name val="Arial Cyr"/>
      <family val="2"/>
    </font>
    <font>
      <b/>
      <i/>
      <sz val="11"/>
      <name val="Arial CYR"/>
      <family val="2"/>
    </font>
    <font>
      <i/>
      <sz val="10"/>
      <name val="Arial CYR"/>
      <family val="2"/>
    </font>
    <font>
      <b/>
      <sz val="12"/>
      <color indexed="12"/>
      <name val="Arial Cyr"/>
      <family val="2"/>
    </font>
    <font>
      <b/>
      <sz val="14"/>
      <color indexed="48"/>
      <name val="Arial Cyr"/>
      <family val="2"/>
    </font>
    <font>
      <sz val="14"/>
      <name val="Arial Cyr"/>
      <family val="2"/>
    </font>
    <font>
      <sz val="8"/>
      <name val="Helv"/>
      <family val="0"/>
    </font>
    <font>
      <sz val="7"/>
      <name val="Times New Roman"/>
      <family val="1"/>
    </font>
    <font>
      <sz val="8"/>
      <name val="Arial"/>
      <family val="2"/>
    </font>
    <font>
      <sz val="10"/>
      <color indexed="12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4" fontId="7" fillId="2" borderId="0" xfId="0" applyNumberFormat="1" applyFont="1" applyFill="1" applyBorder="1" applyAlignment="1" applyProtection="1">
      <alignment horizontal="left"/>
      <protection hidden="1"/>
    </xf>
    <xf numFmtId="14" fontId="7" fillId="2" borderId="0" xfId="0" applyNumberFormat="1" applyFont="1" applyFill="1" applyBorder="1" applyAlignment="1" applyProtection="1">
      <alignment horizontal="right" indent="1"/>
      <protection hidden="1"/>
    </xf>
    <xf numFmtId="14" fontId="7" fillId="3" borderId="0" xfId="0" applyNumberFormat="1" applyFont="1" applyFill="1" applyBorder="1" applyAlignment="1" applyProtection="1">
      <alignment/>
      <protection hidden="1"/>
    </xf>
    <xf numFmtId="164" fontId="7" fillId="2" borderId="0" xfId="0" applyNumberFormat="1" applyFont="1" applyFill="1" applyBorder="1" applyAlignment="1" applyProtection="1">
      <alignment horizontal="left"/>
      <protection hidden="1"/>
    </xf>
    <xf numFmtId="172" fontId="14" fillId="2" borderId="1" xfId="0" applyNumberFormat="1" applyFont="1" applyFill="1" applyBorder="1" applyAlignment="1" applyProtection="1">
      <alignment horizontal="right"/>
      <protection hidden="1"/>
    </xf>
    <xf numFmtId="172" fontId="14" fillId="2" borderId="1" xfId="0" applyNumberFormat="1" applyFont="1" applyFill="1" applyBorder="1" applyAlignment="1" applyProtection="1">
      <alignment/>
      <protection hidden="1"/>
    </xf>
    <xf numFmtId="172" fontId="14" fillId="2" borderId="2" xfId="0" applyNumberFormat="1" applyFont="1" applyFill="1" applyBorder="1" applyAlignment="1" applyProtection="1">
      <alignment/>
      <protection hidden="1"/>
    </xf>
    <xf numFmtId="172" fontId="14" fillId="2" borderId="2" xfId="0" applyNumberFormat="1" applyFont="1" applyFill="1" applyBorder="1" applyAlignment="1" applyProtection="1">
      <alignment horizontal="right"/>
      <protection hidden="1"/>
    </xf>
    <xf numFmtId="172" fontId="14" fillId="2" borderId="3" xfId="0" applyNumberFormat="1" applyFont="1" applyFill="1" applyBorder="1" applyAlignment="1" applyProtection="1">
      <alignment horizontal="right"/>
      <protection hidden="1"/>
    </xf>
    <xf numFmtId="14" fontId="37" fillId="0" borderId="0" xfId="0" applyNumberFormat="1" applyFont="1" applyBorder="1" applyAlignment="1" applyProtection="1">
      <alignment/>
      <protection hidden="1"/>
    </xf>
    <xf numFmtId="14" fontId="37" fillId="3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right" vertical="center" wrapText="1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64" fontId="0" fillId="2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 vertical="center" wrapText="1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1" fillId="0" borderId="0" xfId="15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4" xfId="0" applyFont="1" applyFill="1" applyBorder="1" applyAlignment="1" applyProtection="1">
      <alignment/>
      <protection hidden="1"/>
    </xf>
    <xf numFmtId="0" fontId="14" fillId="0" borderId="5" xfId="0" applyFont="1" applyFill="1" applyBorder="1" applyAlignment="1" applyProtection="1">
      <alignment horizontal="right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4" fillId="0" borderId="1" xfId="0" applyFont="1" applyFill="1" applyBorder="1" applyAlignment="1" applyProtection="1">
      <alignment horizontal="right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164" fontId="14" fillId="0" borderId="1" xfId="0" applyNumberFormat="1" applyFont="1" applyFill="1" applyBorder="1" applyAlignment="1" applyProtection="1">
      <alignment vertical="center"/>
      <protection hidden="1"/>
    </xf>
    <xf numFmtId="0" fontId="32" fillId="0" borderId="1" xfId="0" applyFont="1" applyBorder="1" applyAlignment="1" applyProtection="1">
      <alignment horizontal="right" vertical="center" wrapText="1"/>
      <protection hidden="1"/>
    </xf>
    <xf numFmtId="172" fontId="33" fillId="0" borderId="1" xfId="0" applyNumberFormat="1" applyFont="1" applyFill="1" applyBorder="1" applyAlignment="1" applyProtection="1">
      <alignment horizontal="right"/>
      <protection hidden="1"/>
    </xf>
    <xf numFmtId="0" fontId="14" fillId="0" borderId="1" xfId="0" applyFont="1" applyBorder="1" applyAlignment="1" applyProtection="1">
      <alignment/>
      <protection hidden="1"/>
    </xf>
    <xf numFmtId="0" fontId="14" fillId="0" borderId="1" xfId="0" applyFont="1" applyBorder="1" applyAlignment="1" applyProtection="1">
      <alignment horizontal="right"/>
      <protection hidden="1"/>
    </xf>
    <xf numFmtId="0" fontId="14" fillId="0" borderId="1" xfId="0" applyFont="1" applyBorder="1" applyAlignment="1" applyProtection="1">
      <alignment horizontal="center"/>
      <protection hidden="1"/>
    </xf>
    <xf numFmtId="172" fontId="12" fillId="0" borderId="1" xfId="0" applyNumberFormat="1" applyFont="1" applyFill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13" fillId="2" borderId="1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9" fillId="2" borderId="0" xfId="15" applyFont="1" applyFill="1" applyAlignment="1" applyProtection="1">
      <alignment horizontal="center"/>
      <protection hidden="1"/>
    </xf>
    <xf numFmtId="0" fontId="4" fillId="2" borderId="0" xfId="15" applyFill="1" applyAlignment="1" applyProtection="1">
      <alignment horizontal="center"/>
      <protection hidden="1"/>
    </xf>
    <xf numFmtId="172" fontId="34" fillId="2" borderId="0" xfId="15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horizontal="right" vertical="center" wrapText="1"/>
      <protection hidden="1"/>
    </xf>
    <xf numFmtId="0" fontId="0" fillId="3" borderId="0" xfId="0" applyFont="1" applyFill="1" applyAlignment="1" applyProtection="1">
      <alignment horizontal="right"/>
      <protection hidden="1"/>
    </xf>
    <xf numFmtId="164" fontId="0" fillId="3" borderId="0" xfId="0" applyNumberFormat="1" applyFont="1" applyFill="1" applyAlignment="1" applyProtection="1">
      <alignment/>
      <protection hidden="1"/>
    </xf>
    <xf numFmtId="0" fontId="14" fillId="0" borderId="6" xfId="0" applyFont="1" applyFill="1" applyBorder="1" applyAlignment="1" applyProtection="1">
      <alignment horizontal="right" vertical="center"/>
      <protection hidden="1"/>
    </xf>
    <xf numFmtId="0" fontId="33" fillId="0" borderId="1" xfId="0" applyFont="1" applyFill="1" applyBorder="1" applyAlignment="1" applyProtection="1">
      <alignment horizontal="right" vertical="justify"/>
      <protection hidden="1"/>
    </xf>
    <xf numFmtId="0" fontId="33" fillId="0" borderId="1" xfId="20" applyFont="1" applyFill="1" applyBorder="1" applyProtection="1">
      <alignment vertical="justify"/>
      <protection hidden="1"/>
    </xf>
    <xf numFmtId="3" fontId="33" fillId="0" borderId="1" xfId="0" applyNumberFormat="1" applyFont="1" applyFill="1" applyBorder="1" applyAlignment="1" applyProtection="1">
      <alignment horizontal="right"/>
      <protection hidden="1"/>
    </xf>
    <xf numFmtId="0" fontId="33" fillId="0" borderId="1" xfId="20" applyFont="1" applyFill="1" applyBorder="1" applyAlignment="1" applyProtection="1">
      <alignment vertical="justify" wrapText="1"/>
      <protection hidden="1"/>
    </xf>
    <xf numFmtId="0" fontId="35" fillId="0" borderId="1" xfId="20" applyFont="1" applyFill="1" applyBorder="1" applyAlignment="1" applyProtection="1">
      <alignment horizontal="center" vertical="justify"/>
      <protection hidden="1"/>
    </xf>
    <xf numFmtId="0" fontId="36" fillId="0" borderId="1" xfId="0" applyFont="1" applyBorder="1" applyAlignment="1" applyProtection="1">
      <alignment/>
      <protection hidden="1"/>
    </xf>
    <xf numFmtId="164" fontId="33" fillId="0" borderId="1" xfId="0" applyNumberFormat="1" applyFont="1" applyFill="1" applyBorder="1" applyAlignment="1" applyProtection="1">
      <alignment horizontal="right"/>
      <protection hidden="1"/>
    </xf>
    <xf numFmtId="172" fontId="33" fillId="0" borderId="1" xfId="0" applyNumberFormat="1" applyFont="1" applyFill="1" applyBorder="1" applyAlignment="1" applyProtection="1">
      <alignment/>
      <protection hidden="1"/>
    </xf>
    <xf numFmtId="0" fontId="13" fillId="2" borderId="3" xfId="0" applyFont="1" applyFill="1" applyBorder="1" applyAlignment="1" applyProtection="1">
      <alignment horizontal="right"/>
      <protection hidden="1"/>
    </xf>
    <xf numFmtId="0" fontId="10" fillId="2" borderId="3" xfId="0" applyFont="1" applyFill="1" applyBorder="1" applyAlignment="1" applyProtection="1">
      <alignment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164" fontId="34" fillId="2" borderId="0" xfId="15" applyNumberFormat="1" applyFont="1" applyFill="1" applyAlignment="1" applyProtection="1">
      <alignment horizontal="right"/>
      <protection hidden="1"/>
    </xf>
    <xf numFmtId="2" fontId="16" fillId="0" borderId="0" xfId="0" applyNumberFormat="1" applyFont="1" applyFill="1" applyBorder="1" applyAlignment="1" applyProtection="1">
      <alignment/>
      <protection hidden="1" locked="0"/>
    </xf>
    <xf numFmtId="2" fontId="26" fillId="0" borderId="0" xfId="0" applyNumberFormat="1" applyFont="1" applyFill="1" applyBorder="1" applyAlignment="1" applyProtection="1">
      <alignment/>
      <protection hidden="1" locked="0"/>
    </xf>
    <xf numFmtId="2" fontId="16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2" fontId="27" fillId="0" borderId="0" xfId="0" applyNumberFormat="1" applyFont="1" applyFill="1" applyBorder="1" applyAlignment="1" applyProtection="1">
      <alignment/>
      <protection hidden="1" locked="0"/>
    </xf>
    <xf numFmtId="0" fontId="6" fillId="0" borderId="0" xfId="0" applyAlignment="1" applyProtection="1">
      <alignment/>
      <protection hidden="1" locked="0"/>
    </xf>
    <xf numFmtId="2" fontId="25" fillId="0" borderId="0" xfId="0" applyNumberFormat="1" applyFont="1" applyFill="1" applyBorder="1" applyAlignment="1" applyProtection="1">
      <alignment horizontal="center"/>
      <protection hidden="1" locked="0"/>
    </xf>
    <xf numFmtId="2" fontId="0" fillId="0" borderId="0" xfId="0" applyNumberFormat="1" applyFont="1" applyFill="1" applyBorder="1" applyAlignment="1" applyProtection="1">
      <alignment horizontal="center"/>
      <protection hidden="1" locked="0"/>
    </xf>
    <xf numFmtId="2" fontId="17" fillId="0" borderId="8" xfId="0" applyNumberFormat="1" applyFont="1" applyFill="1" applyBorder="1" applyAlignment="1" applyProtection="1">
      <alignment horizontal="center" vertical="center" wrapText="1"/>
      <protection hidden="1" locked="0"/>
    </xf>
    <xf numFmtId="2" fontId="1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/>
      <protection hidden="1" locked="0"/>
    </xf>
    <xf numFmtId="172" fontId="29" fillId="0" borderId="1" xfId="0" applyNumberFormat="1" applyFont="1" applyFill="1" applyBorder="1" applyAlignment="1" applyProtection="1">
      <alignment horizontal="center"/>
      <protection hidden="1"/>
    </xf>
    <xf numFmtId="172" fontId="20" fillId="0" borderId="1" xfId="0" applyNumberFormat="1" applyFont="1" applyFill="1" applyBorder="1" applyAlignment="1" applyProtection="1">
      <alignment horizontal="center"/>
      <protection hidden="1"/>
    </xf>
    <xf numFmtId="172" fontId="21" fillId="0" borderId="1" xfId="0" applyNumberFormat="1" applyFont="1" applyFill="1" applyBorder="1" applyAlignment="1" applyProtection="1">
      <alignment horizontal="center"/>
      <protection hidden="1"/>
    </xf>
    <xf numFmtId="2" fontId="21" fillId="0" borderId="1" xfId="0" applyNumberFormat="1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2" fontId="16" fillId="0" borderId="0" xfId="0" applyNumberFormat="1" applyFont="1" applyFill="1" applyBorder="1" applyAlignment="1" applyProtection="1">
      <alignment/>
      <protection hidden="1"/>
    </xf>
    <xf numFmtId="2" fontId="2" fillId="0" borderId="10" xfId="0" applyNumberFormat="1" applyFont="1" applyFill="1" applyBorder="1" applyAlignment="1" applyProtection="1">
      <alignment horizontal="center" vertical="top" wrapText="1"/>
      <protection hidden="1" locked="0"/>
    </xf>
    <xf numFmtId="2" fontId="2" fillId="0" borderId="5" xfId="0" applyNumberFormat="1" applyFont="1" applyFill="1" applyBorder="1" applyAlignment="1" applyProtection="1">
      <alignment horizontal="center" vertical="top" wrapText="1"/>
      <protection hidden="1" locked="0"/>
    </xf>
    <xf numFmtId="1" fontId="28" fillId="0" borderId="1" xfId="0" applyNumberFormat="1" applyFont="1" applyFill="1" applyBorder="1" applyAlignment="1" applyProtection="1">
      <alignment horizontal="center"/>
      <protection hidden="1"/>
    </xf>
    <xf numFmtId="172" fontId="28" fillId="0" borderId="1" xfId="0" applyNumberFormat="1" applyFont="1" applyFill="1" applyBorder="1" applyAlignment="1" applyProtection="1">
      <alignment horizontal="center"/>
      <protection hidden="1"/>
    </xf>
    <xf numFmtId="2" fontId="28" fillId="0" borderId="1" xfId="0" applyNumberFormat="1" applyFont="1" applyFill="1" applyBorder="1" applyAlignment="1" applyProtection="1">
      <alignment horizontal="center"/>
      <protection hidden="1"/>
    </xf>
    <xf numFmtId="2" fontId="28" fillId="0" borderId="1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/>
      <protection hidden="1"/>
    </xf>
    <xf numFmtId="0" fontId="28" fillId="0" borderId="1" xfId="0" applyFont="1" applyBorder="1" applyAlignment="1" applyProtection="1">
      <alignment horizontal="center"/>
      <protection hidden="1"/>
    </xf>
    <xf numFmtId="172" fontId="28" fillId="0" borderId="1" xfId="0" applyNumberFormat="1" applyFont="1" applyBorder="1" applyAlignment="1" applyProtection="1">
      <alignment horizontal="center"/>
      <protection hidden="1"/>
    </xf>
    <xf numFmtId="2" fontId="29" fillId="0" borderId="11" xfId="0" applyNumberFormat="1" applyFont="1" applyFill="1" applyBorder="1" applyAlignment="1" applyProtection="1">
      <alignment horizontal="center"/>
      <protection hidden="1"/>
    </xf>
    <xf numFmtId="2" fontId="20" fillId="0" borderId="11" xfId="0" applyNumberFormat="1" applyFont="1" applyFill="1" applyBorder="1" applyAlignment="1" applyProtection="1">
      <alignment horizontal="center"/>
      <protection hidden="1"/>
    </xf>
    <xf numFmtId="2" fontId="21" fillId="0" borderId="11" xfId="0" applyNumberFormat="1" applyFont="1" applyFill="1" applyBorder="1" applyAlignment="1" applyProtection="1">
      <alignment horizontal="center"/>
      <protection hidden="1"/>
    </xf>
    <xf numFmtId="2" fontId="21" fillId="0" borderId="12" xfId="0" applyNumberFormat="1" applyFont="1" applyFill="1" applyBorder="1" applyAlignment="1" applyProtection="1">
      <alignment horizontal="center"/>
      <protection hidden="1"/>
    </xf>
    <xf numFmtId="1" fontId="28" fillId="0" borderId="13" xfId="0" applyNumberFormat="1" applyFont="1" applyFill="1" applyBorder="1" applyAlignment="1" applyProtection="1">
      <alignment horizontal="center"/>
      <protection hidden="1"/>
    </xf>
    <xf numFmtId="2" fontId="28" fillId="0" borderId="5" xfId="0" applyNumberFormat="1" applyFont="1" applyFill="1" applyBorder="1" applyAlignment="1" applyProtection="1">
      <alignment horizontal="center"/>
      <protection hidden="1"/>
    </xf>
    <xf numFmtId="2" fontId="28" fillId="0" borderId="14" xfId="0" applyNumberFormat="1" applyFont="1" applyFill="1" applyBorder="1" applyAlignment="1" applyProtection="1">
      <alignment horizontal="center"/>
      <protection hidden="1"/>
    </xf>
    <xf numFmtId="2" fontId="28" fillId="0" borderId="15" xfId="0" applyNumberFormat="1" applyFont="1" applyFill="1" applyBorder="1" applyAlignment="1" applyProtection="1">
      <alignment horizontal="left"/>
      <protection hidden="1"/>
    </xf>
    <xf numFmtId="1" fontId="28" fillId="0" borderId="16" xfId="0" applyNumberFormat="1" applyFont="1" applyFill="1" applyBorder="1" applyAlignment="1" applyProtection="1">
      <alignment horizontal="center"/>
      <protection hidden="1"/>
    </xf>
    <xf numFmtId="2" fontId="28" fillId="0" borderId="3" xfId="0" applyNumberFormat="1" applyFont="1" applyFill="1" applyBorder="1" applyAlignment="1" applyProtection="1">
      <alignment horizontal="center"/>
      <protection hidden="1"/>
    </xf>
    <xf numFmtId="1" fontId="28" fillId="0" borderId="17" xfId="0" applyNumberFormat="1" applyFont="1" applyFill="1" applyBorder="1" applyAlignment="1" applyProtection="1">
      <alignment horizontal="center"/>
      <protection hidden="1"/>
    </xf>
    <xf numFmtId="1" fontId="28" fillId="0" borderId="18" xfId="0" applyNumberFormat="1" applyFont="1" applyFill="1" applyBorder="1" applyAlignment="1" applyProtection="1">
      <alignment horizontal="center"/>
      <protection hidden="1"/>
    </xf>
    <xf numFmtId="1" fontId="28" fillId="0" borderId="19" xfId="0" applyNumberFormat="1" applyFont="1" applyFill="1" applyBorder="1" applyAlignment="1" applyProtection="1">
      <alignment horizontal="center"/>
      <protection hidden="1"/>
    </xf>
    <xf numFmtId="2" fontId="28" fillId="0" borderId="20" xfId="0" applyNumberFormat="1" applyFont="1" applyFill="1" applyBorder="1" applyAlignment="1" applyProtection="1">
      <alignment horizontal="center"/>
      <protection hidden="1"/>
    </xf>
    <xf numFmtId="2" fontId="28" fillId="0" borderId="21" xfId="0" applyNumberFormat="1" applyFont="1" applyFill="1" applyBorder="1" applyAlignment="1" applyProtection="1">
      <alignment horizontal="left"/>
      <protection hidden="1"/>
    </xf>
    <xf numFmtId="2" fontId="20" fillId="4" borderId="11" xfId="0" applyNumberFormat="1" applyFont="1" applyFill="1" applyBorder="1" applyAlignment="1" applyProtection="1">
      <alignment horizontal="center"/>
      <protection hidden="1" locked="0"/>
    </xf>
    <xf numFmtId="0" fontId="4" fillId="2" borderId="0" xfId="15" applyFill="1" applyAlignment="1" applyProtection="1">
      <alignment/>
      <protection hidden="1"/>
    </xf>
    <xf numFmtId="0" fontId="33" fillId="5" borderId="1" xfId="0" applyFont="1" applyFill="1" applyBorder="1" applyAlignment="1" applyProtection="1">
      <alignment horizontal="right" vertical="center"/>
      <protection hidden="1" locked="0"/>
    </xf>
    <xf numFmtId="0" fontId="33" fillId="5" borderId="1" xfId="0" applyFont="1" applyFill="1" applyBorder="1" applyAlignment="1" applyProtection="1">
      <alignment vertical="center" wrapText="1"/>
      <protection hidden="1" locked="0"/>
    </xf>
    <xf numFmtId="3" fontId="33" fillId="5" borderId="1" xfId="0" applyNumberFormat="1" applyFont="1" applyFill="1" applyBorder="1" applyAlignment="1" applyProtection="1">
      <alignment horizontal="right"/>
      <protection hidden="1" locked="0"/>
    </xf>
    <xf numFmtId="172" fontId="33" fillId="5" borderId="1" xfId="0" applyNumberFormat="1" applyFont="1" applyFill="1" applyBorder="1" applyAlignment="1" applyProtection="1">
      <alignment horizontal="right"/>
      <protection hidden="1" locked="0"/>
    </xf>
    <xf numFmtId="0" fontId="33" fillId="5" borderId="1" xfId="0" applyFont="1" applyFill="1" applyBorder="1" applyAlignment="1" applyProtection="1">
      <alignment vertical="center"/>
      <protection hidden="1" locked="0"/>
    </xf>
    <xf numFmtId="0" fontId="33" fillId="5" borderId="1" xfId="0" applyFont="1" applyFill="1" applyBorder="1" applyAlignment="1" applyProtection="1">
      <alignment horizontal="right" vertical="center" wrapText="1"/>
      <protection hidden="1" locked="0"/>
    </xf>
    <xf numFmtId="0" fontId="33" fillId="5" borderId="1" xfId="0" applyFont="1" applyFill="1" applyBorder="1" applyAlignment="1" applyProtection="1">
      <alignment horizontal="right" vertical="justify"/>
      <protection hidden="1" locked="0"/>
    </xf>
    <xf numFmtId="0" fontId="33" fillId="5" borderId="1" xfId="20" applyFont="1" applyFill="1" applyBorder="1" applyAlignment="1" applyProtection="1">
      <alignment vertical="justify" wrapText="1"/>
      <protection hidden="1" locked="0"/>
    </xf>
    <xf numFmtId="0" fontId="33" fillId="5" borderId="1" xfId="20" applyFont="1" applyFill="1" applyBorder="1" applyProtection="1">
      <alignment vertical="justify"/>
      <protection hidden="1" locked="0"/>
    </xf>
    <xf numFmtId="0" fontId="33" fillId="5" borderId="1" xfId="0" applyFont="1" applyFill="1" applyBorder="1" applyAlignment="1" applyProtection="1">
      <alignment horizontal="center" vertical="center"/>
      <protection hidden="1" locked="0"/>
    </xf>
    <xf numFmtId="3" fontId="12" fillId="5" borderId="1" xfId="0" applyNumberFormat="1" applyFont="1" applyFill="1" applyBorder="1" applyAlignment="1" applyProtection="1">
      <alignment horizontal="right"/>
      <protection hidden="1" locked="0"/>
    </xf>
    <xf numFmtId="5" fontId="12" fillId="5" borderId="1" xfId="0" applyNumberFormat="1" applyFont="1" applyFill="1" applyBorder="1" applyAlignment="1" applyProtection="1">
      <alignment horizontal="right"/>
      <protection hidden="1" locked="0"/>
    </xf>
    <xf numFmtId="0" fontId="1" fillId="5" borderId="1" xfId="0" applyFont="1" applyFill="1" applyBorder="1" applyAlignment="1" applyProtection="1">
      <alignment horizontal="right" vertical="justify"/>
      <protection hidden="1" locked="0"/>
    </xf>
    <xf numFmtId="0" fontId="1" fillId="5" borderId="1" xfId="20" applyFont="1" applyFill="1" applyBorder="1" applyProtection="1">
      <alignment vertical="justify"/>
      <protection hidden="1" locked="0"/>
    </xf>
    <xf numFmtId="172" fontId="12" fillId="5" borderId="1" xfId="0" applyNumberFormat="1" applyFont="1" applyFill="1" applyBorder="1" applyAlignment="1" applyProtection="1">
      <alignment horizontal="right"/>
      <protection hidden="1" locked="0"/>
    </xf>
    <xf numFmtId="0" fontId="31" fillId="5" borderId="1" xfId="0" applyFont="1" applyFill="1" applyBorder="1" applyAlignment="1" applyProtection="1">
      <alignment horizontal="right" vertical="justify"/>
      <protection hidden="1" locked="0"/>
    </xf>
    <xf numFmtId="0" fontId="1" fillId="5" borderId="1" xfId="20" applyFont="1" applyFill="1" applyBorder="1" applyProtection="1">
      <alignment vertical="justify"/>
      <protection hidden="1" locked="0"/>
    </xf>
    <xf numFmtId="0" fontId="12" fillId="5" borderId="1" xfId="0" applyFont="1" applyFill="1" applyBorder="1" applyAlignment="1" applyProtection="1">
      <alignment horizontal="right" vertical="justify"/>
      <protection hidden="1" locked="0"/>
    </xf>
    <xf numFmtId="0" fontId="12" fillId="5" borderId="1" xfId="20" applyFont="1" applyFill="1" applyBorder="1" applyProtection="1">
      <alignment vertical="justify"/>
      <protection hidden="1" locked="0"/>
    </xf>
    <xf numFmtId="2" fontId="27" fillId="0" borderId="0" xfId="0" applyNumberFormat="1" applyFont="1" applyFill="1" applyBorder="1" applyAlignment="1" applyProtection="1">
      <alignment/>
      <protection hidden="1"/>
    </xf>
    <xf numFmtId="2" fontId="28" fillId="0" borderId="0" xfId="0" applyNumberFormat="1" applyFont="1" applyFill="1" applyBorder="1" applyAlignment="1" applyProtection="1">
      <alignment/>
      <protection hidden="1"/>
    </xf>
    <xf numFmtId="2" fontId="23" fillId="0" borderId="0" xfId="0" applyNumberFormat="1" applyFont="1" applyFill="1" applyBorder="1" applyAlignment="1" applyProtection="1">
      <alignment/>
      <protection hidden="1"/>
    </xf>
    <xf numFmtId="2" fontId="17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18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19" fillId="0" borderId="0" xfId="0" applyNumberFormat="1" applyFont="1" applyFill="1" applyBorder="1" applyAlignment="1" applyProtection="1">
      <alignment horizontal="center" wrapText="1"/>
      <protection hidden="1"/>
    </xf>
    <xf numFmtId="2" fontId="26" fillId="0" borderId="0" xfId="0" applyNumberFormat="1" applyFont="1" applyFill="1" applyBorder="1" applyAlignment="1" applyProtection="1">
      <alignment/>
      <protection hidden="1"/>
    </xf>
    <xf numFmtId="2" fontId="16" fillId="0" borderId="0" xfId="0" applyNumberFormat="1" applyFont="1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/>
      <protection hidden="1"/>
    </xf>
    <xf numFmtId="2" fontId="2" fillId="0" borderId="10" xfId="0" applyNumberFormat="1" applyFont="1" applyFill="1" applyBorder="1" applyAlignment="1" applyProtection="1">
      <alignment horizontal="center" vertical="top" wrapText="1"/>
      <protection hidden="1"/>
    </xf>
    <xf numFmtId="2" fontId="2" fillId="0" borderId="5" xfId="0" applyNumberFormat="1" applyFont="1" applyFill="1" applyBorder="1" applyAlignment="1" applyProtection="1">
      <alignment horizontal="center" vertical="top" wrapText="1"/>
      <protection hidden="1"/>
    </xf>
    <xf numFmtId="2" fontId="22" fillId="0" borderId="0" xfId="0" applyNumberFormat="1" applyFont="1" applyFill="1" applyBorder="1" applyAlignment="1" applyProtection="1">
      <alignment horizontal="center" vertical="top" wrapText="1"/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2" fontId="16" fillId="0" borderId="0" xfId="0" applyNumberFormat="1" applyFont="1" applyFill="1" applyBorder="1" applyAlignment="1" applyProtection="1">
      <alignment horizontal="center"/>
      <protection hidden="1"/>
    </xf>
    <xf numFmtId="49" fontId="13" fillId="2" borderId="22" xfId="0" applyNumberFormat="1" applyFont="1" applyFill="1" applyBorder="1" applyAlignment="1" applyProtection="1">
      <alignment horizontal="right"/>
      <protection hidden="1"/>
    </xf>
    <xf numFmtId="49" fontId="13" fillId="2" borderId="23" xfId="0" applyNumberFormat="1" applyFont="1" applyFill="1" applyBorder="1" applyAlignment="1" applyProtection="1">
      <alignment horizontal="right"/>
      <protection hidden="1"/>
    </xf>
    <xf numFmtId="0" fontId="13" fillId="2" borderId="22" xfId="0" applyFont="1" applyFill="1" applyBorder="1" applyAlignment="1" applyProtection="1">
      <alignment horizontal="right"/>
      <protection hidden="1"/>
    </xf>
    <xf numFmtId="0" fontId="13" fillId="2" borderId="23" xfId="0" applyFont="1" applyFill="1" applyBorder="1" applyAlignment="1" applyProtection="1">
      <alignment horizontal="right"/>
      <protection hidden="1"/>
    </xf>
    <xf numFmtId="0" fontId="4" fillId="2" borderId="0" xfId="15" applyFill="1" applyBorder="1" applyAlignment="1" applyProtection="1">
      <alignment horizontal="right"/>
      <protection hidden="1"/>
    </xf>
    <xf numFmtId="0" fontId="4" fillId="2" borderId="0" xfId="15" applyFill="1" applyAlignment="1" applyProtection="1">
      <alignment horizontal="right"/>
      <protection hidden="1"/>
    </xf>
    <xf numFmtId="0" fontId="13" fillId="2" borderId="2" xfId="0" applyFont="1" applyFill="1" applyBorder="1" applyAlignment="1" applyProtection="1">
      <alignment horizontal="right"/>
      <protection hidden="1"/>
    </xf>
    <xf numFmtId="49" fontId="13" fillId="2" borderId="2" xfId="0" applyNumberFormat="1" applyFont="1" applyFill="1" applyBorder="1" applyAlignment="1" applyProtection="1">
      <alignment horizontal="right"/>
      <protection hidden="1"/>
    </xf>
    <xf numFmtId="14" fontId="37" fillId="0" borderId="0" xfId="0" applyNumberFormat="1" applyFont="1" applyBorder="1" applyAlignment="1" applyProtection="1">
      <alignment horizontal="right" vertical="center"/>
      <protection hidden="1"/>
    </xf>
    <xf numFmtId="2" fontId="25" fillId="0" borderId="0" xfId="0" applyNumberFormat="1" applyFont="1" applyFill="1" applyBorder="1" applyAlignment="1" applyProtection="1">
      <alignment horizontal="center"/>
      <protection hidden="1" locked="0"/>
    </xf>
    <xf numFmtId="2" fontId="2" fillId="0" borderId="5" xfId="0" applyNumberFormat="1" applyFont="1" applyFill="1" applyBorder="1" applyAlignment="1" applyProtection="1">
      <alignment horizontal="center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hidden="1" locked="0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2" fontId="2" fillId="0" borderId="7" xfId="0" applyNumberFormat="1" applyFont="1" applyFill="1" applyBorder="1" applyAlignment="1" applyProtection="1">
      <alignment horizontal="center" vertical="top" wrapText="1"/>
      <protection hidden="1"/>
    </xf>
    <xf numFmtId="2" fontId="2" fillId="0" borderId="25" xfId="0" applyNumberFormat="1" applyFont="1" applyFill="1" applyBorder="1" applyAlignment="1" applyProtection="1">
      <alignment horizontal="center" vertical="top" wrapText="1"/>
      <protection hidden="1"/>
    </xf>
    <xf numFmtId="2" fontId="24" fillId="0" borderId="0" xfId="0" applyNumberFormat="1" applyFont="1" applyFill="1" applyBorder="1" applyAlignment="1" applyProtection="1">
      <alignment horizont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Стиль_названий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104775</xdr:rowOff>
    </xdr:from>
    <xdr:to>
      <xdr:col>1</xdr:col>
      <xdr:colOff>95250</xdr:colOff>
      <xdr:row>3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952500" cy="495300"/>
        </a:xfrm>
        <a:prstGeom prst="rect">
          <a:avLst/>
        </a:prstGeom>
        <a:solidFill>
          <a:srgbClr val="0000FF"/>
        </a:solidFill>
        <a:ln w="762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computers@mail.ru" TargetMode="External" /><Relationship Id="rId2" Type="http://schemas.openxmlformats.org/officeDocument/2006/relationships/hyperlink" Target="http://www.spcomputers.narod.ru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omputers.narod.ru/" TargetMode="External" /><Relationship Id="rId2" Type="http://schemas.openxmlformats.org/officeDocument/2006/relationships/hyperlink" Target="mailto:spcomputers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0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12.375" style="59" customWidth="1"/>
    <col min="2" max="2" width="6.25390625" style="60" customWidth="1"/>
    <col min="3" max="3" width="50.00390625" style="20" customWidth="1"/>
    <col min="4" max="4" width="6.00390625" style="20" customWidth="1"/>
    <col min="5" max="5" width="8.875" style="20" customWidth="1"/>
    <col min="6" max="6" width="11.75390625" style="61" customWidth="1"/>
    <col min="7" max="7" width="18.625" style="20" customWidth="1"/>
    <col min="8" max="16384" width="9.125" style="20" customWidth="1"/>
  </cols>
  <sheetData>
    <row r="1" spans="1:6" s="17" customFormat="1" ht="12.75">
      <c r="A1" s="12"/>
      <c r="B1" s="13"/>
      <c r="C1" s="14"/>
      <c r="D1" s="15"/>
      <c r="E1" s="15"/>
      <c r="F1" s="16"/>
    </row>
    <row r="2" spans="1:10" ht="15.75">
      <c r="A2" s="12"/>
      <c r="B2" s="13"/>
      <c r="C2" s="18"/>
      <c r="D2" s="19"/>
      <c r="E2" s="19"/>
      <c r="F2" s="10">
        <f ca="1">NOW()</f>
        <v>38885.54586157407</v>
      </c>
      <c r="G2" s="11"/>
      <c r="H2" s="3"/>
      <c r="I2" s="3"/>
      <c r="J2" s="3"/>
    </row>
    <row r="3" spans="1:6" ht="21" customHeight="1">
      <c r="A3" s="21"/>
      <c r="B3" s="22"/>
      <c r="C3" s="2"/>
      <c r="D3" s="160"/>
      <c r="E3" s="160"/>
      <c r="F3" s="160"/>
    </row>
    <row r="4" spans="1:6" ht="11.25" customHeight="1">
      <c r="A4" s="21"/>
      <c r="B4" s="22"/>
      <c r="C4" s="2"/>
      <c r="D4" s="160" t="s">
        <v>47</v>
      </c>
      <c r="E4" s="160"/>
      <c r="F4" s="160"/>
    </row>
    <row r="5" spans="1:6" ht="12.75">
      <c r="A5" s="23"/>
      <c r="B5" s="24"/>
      <c r="C5" s="25" t="s">
        <v>55</v>
      </c>
      <c r="D5" s="26"/>
      <c r="E5" s="160" t="s">
        <v>28</v>
      </c>
      <c r="F5" s="160"/>
    </row>
    <row r="6" spans="1:6" ht="15.75" thickBot="1">
      <c r="A6" s="23"/>
      <c r="B6" s="24"/>
      <c r="C6" s="27" t="s">
        <v>56</v>
      </c>
      <c r="D6" s="28"/>
      <c r="E6" s="1"/>
      <c r="F6" s="4"/>
    </row>
    <row r="7" spans="1:6" s="35" customFormat="1" ht="39.75" customHeight="1">
      <c r="A7" s="29" t="s">
        <v>46</v>
      </c>
      <c r="B7" s="30" t="s">
        <v>7</v>
      </c>
      <c r="C7" s="31" t="s">
        <v>0</v>
      </c>
      <c r="D7" s="32" t="s">
        <v>6</v>
      </c>
      <c r="E7" s="33" t="s">
        <v>24</v>
      </c>
      <c r="F7" s="34" t="s">
        <v>53</v>
      </c>
    </row>
    <row r="8" spans="1:6" s="35" customFormat="1" ht="15" customHeight="1">
      <c r="A8" s="36"/>
      <c r="B8" s="37"/>
      <c r="C8" s="38" t="s">
        <v>29</v>
      </c>
      <c r="D8" s="39"/>
      <c r="E8" s="39"/>
      <c r="F8" s="40"/>
    </row>
    <row r="9" spans="1:6" ht="12.75">
      <c r="A9" s="41" t="s">
        <v>31</v>
      </c>
      <c r="B9" s="122"/>
      <c r="C9" s="123"/>
      <c r="D9" s="124">
        <v>0</v>
      </c>
      <c r="E9" s="125">
        <v>0</v>
      </c>
      <c r="F9" s="42">
        <f>E9*D9</f>
        <v>0</v>
      </c>
    </row>
    <row r="10" spans="1:6" ht="12.75">
      <c r="A10" s="41" t="s">
        <v>30</v>
      </c>
      <c r="B10" s="122"/>
      <c r="C10" s="123"/>
      <c r="D10" s="124">
        <v>0</v>
      </c>
      <c r="E10" s="125">
        <v>0</v>
      </c>
      <c r="F10" s="42">
        <f aca="true" t="shared" si="0" ref="F10:F32">E10*D10</f>
        <v>0</v>
      </c>
    </row>
    <row r="11" spans="1:6" ht="12.75">
      <c r="A11" s="41" t="s">
        <v>52</v>
      </c>
      <c r="B11" s="122"/>
      <c r="C11" s="123"/>
      <c r="D11" s="124">
        <v>0</v>
      </c>
      <c r="E11" s="125">
        <v>0</v>
      </c>
      <c r="F11" s="42">
        <f t="shared" si="0"/>
        <v>0</v>
      </c>
    </row>
    <row r="12" spans="1:6" ht="12.75">
      <c r="A12" s="41" t="s">
        <v>32</v>
      </c>
      <c r="B12" s="122"/>
      <c r="C12" s="126"/>
      <c r="D12" s="124">
        <v>0</v>
      </c>
      <c r="E12" s="125">
        <v>0</v>
      </c>
      <c r="F12" s="42">
        <f t="shared" si="0"/>
        <v>0</v>
      </c>
    </row>
    <row r="13" spans="1:6" ht="12.75">
      <c r="A13" s="41" t="s">
        <v>33</v>
      </c>
      <c r="B13" s="127"/>
      <c r="C13" s="123"/>
      <c r="D13" s="124">
        <v>0</v>
      </c>
      <c r="E13" s="125">
        <v>0</v>
      </c>
      <c r="F13" s="42">
        <f t="shared" si="0"/>
        <v>0</v>
      </c>
    </row>
    <row r="14" spans="1:6" ht="12.75">
      <c r="A14" s="41" t="s">
        <v>34</v>
      </c>
      <c r="B14" s="128"/>
      <c r="C14" s="123"/>
      <c r="D14" s="124">
        <v>0</v>
      </c>
      <c r="E14" s="125">
        <v>0</v>
      </c>
      <c r="F14" s="42">
        <f t="shared" si="0"/>
        <v>0</v>
      </c>
    </row>
    <row r="15" spans="1:6" ht="12.75">
      <c r="A15" s="41" t="s">
        <v>51</v>
      </c>
      <c r="B15" s="128"/>
      <c r="C15" s="129"/>
      <c r="D15" s="124">
        <v>0</v>
      </c>
      <c r="E15" s="125">
        <v>0</v>
      </c>
      <c r="F15" s="42">
        <f t="shared" si="0"/>
        <v>0</v>
      </c>
    </row>
    <row r="16" spans="1:6" ht="12.75">
      <c r="A16" s="41" t="s">
        <v>35</v>
      </c>
      <c r="B16" s="127"/>
      <c r="C16" s="123"/>
      <c r="D16" s="124">
        <v>0</v>
      </c>
      <c r="E16" s="125">
        <v>0</v>
      </c>
      <c r="F16" s="42">
        <f t="shared" si="0"/>
        <v>0</v>
      </c>
    </row>
    <row r="17" spans="1:6" ht="12.75">
      <c r="A17" s="41" t="s">
        <v>44</v>
      </c>
      <c r="B17" s="128"/>
      <c r="C17" s="130"/>
      <c r="D17" s="124">
        <v>0</v>
      </c>
      <c r="E17" s="125">
        <v>0</v>
      </c>
      <c r="F17" s="42">
        <f t="shared" si="0"/>
        <v>0</v>
      </c>
    </row>
    <row r="18" spans="1:6" ht="12.75">
      <c r="A18" s="41" t="s">
        <v>36</v>
      </c>
      <c r="B18" s="131"/>
      <c r="C18" s="123"/>
      <c r="D18" s="124">
        <v>0</v>
      </c>
      <c r="E18" s="125">
        <v>0</v>
      </c>
      <c r="F18" s="42">
        <f t="shared" si="0"/>
        <v>0</v>
      </c>
    </row>
    <row r="19" spans="1:6" ht="12.75">
      <c r="A19" s="41" t="s">
        <v>37</v>
      </c>
      <c r="B19" s="128"/>
      <c r="C19" s="123"/>
      <c r="D19" s="124">
        <v>0</v>
      </c>
      <c r="E19" s="125">
        <v>0</v>
      </c>
      <c r="F19" s="42">
        <f t="shared" si="0"/>
        <v>0</v>
      </c>
    </row>
    <row r="20" spans="1:6" ht="12.75">
      <c r="A20" s="43"/>
      <c r="B20" s="44"/>
      <c r="C20" s="45" t="s">
        <v>38</v>
      </c>
      <c r="D20" s="43"/>
      <c r="E20" s="43"/>
      <c r="F20" s="46">
        <f t="shared" si="0"/>
        <v>0</v>
      </c>
    </row>
    <row r="21" spans="1:6" ht="12.75">
      <c r="A21" s="41" t="s">
        <v>41</v>
      </c>
      <c r="B21" s="122"/>
      <c r="C21" s="126"/>
      <c r="D21" s="132">
        <v>0</v>
      </c>
      <c r="E21" s="133">
        <v>0</v>
      </c>
      <c r="F21" s="46">
        <f t="shared" si="0"/>
        <v>0</v>
      </c>
    </row>
    <row r="22" spans="1:6" ht="12.75">
      <c r="A22" s="41" t="s">
        <v>50</v>
      </c>
      <c r="B22" s="122"/>
      <c r="C22" s="126"/>
      <c r="D22" s="132">
        <v>0</v>
      </c>
      <c r="E22" s="133">
        <v>0</v>
      </c>
      <c r="F22" s="46">
        <f t="shared" si="0"/>
        <v>0</v>
      </c>
    </row>
    <row r="23" spans="1:6" ht="12.75">
      <c r="A23" s="41" t="s">
        <v>42</v>
      </c>
      <c r="B23" s="127"/>
      <c r="C23" s="126"/>
      <c r="D23" s="132">
        <v>0</v>
      </c>
      <c r="E23" s="133">
        <v>0</v>
      </c>
      <c r="F23" s="46">
        <f t="shared" si="0"/>
        <v>0</v>
      </c>
    </row>
    <row r="24" spans="1:6" ht="12.75">
      <c r="A24" s="43"/>
      <c r="B24" s="44"/>
      <c r="C24" s="45" t="s">
        <v>39</v>
      </c>
      <c r="D24" s="43"/>
      <c r="E24" s="43"/>
      <c r="F24" s="46"/>
    </row>
    <row r="25" spans="1:6" s="47" customFormat="1" ht="12.75">
      <c r="A25" s="41" t="s">
        <v>39</v>
      </c>
      <c r="B25" s="134"/>
      <c r="C25" s="135"/>
      <c r="D25" s="132">
        <v>0</v>
      </c>
      <c r="E25" s="136">
        <v>0</v>
      </c>
      <c r="F25" s="46">
        <f t="shared" si="0"/>
        <v>0</v>
      </c>
    </row>
    <row r="26" spans="1:6" s="47" customFormat="1" ht="12.75">
      <c r="A26" s="43"/>
      <c r="B26" s="44"/>
      <c r="C26" s="45" t="s">
        <v>40</v>
      </c>
      <c r="D26" s="43"/>
      <c r="E26" s="43"/>
      <c r="F26" s="46"/>
    </row>
    <row r="27" spans="1:6" ht="12.75">
      <c r="A27" s="41" t="s">
        <v>45</v>
      </c>
      <c r="B27" s="127"/>
      <c r="C27" s="126"/>
      <c r="D27" s="132">
        <v>0</v>
      </c>
      <c r="E27" s="136">
        <v>0</v>
      </c>
      <c r="F27" s="46">
        <f t="shared" si="0"/>
        <v>0</v>
      </c>
    </row>
    <row r="28" spans="1:6" ht="12.75">
      <c r="A28" s="41" t="s">
        <v>43</v>
      </c>
      <c r="B28" s="137"/>
      <c r="C28" s="138"/>
      <c r="D28" s="132">
        <v>0</v>
      </c>
      <c r="E28" s="136">
        <v>0</v>
      </c>
      <c r="F28" s="46">
        <f t="shared" si="0"/>
        <v>0</v>
      </c>
    </row>
    <row r="29" spans="1:6" ht="12.75">
      <c r="A29" s="41" t="s">
        <v>3</v>
      </c>
      <c r="B29" s="137"/>
      <c r="C29" s="138"/>
      <c r="D29" s="132">
        <v>0</v>
      </c>
      <c r="E29" s="136">
        <v>0</v>
      </c>
      <c r="F29" s="46">
        <f t="shared" si="0"/>
        <v>0</v>
      </c>
    </row>
    <row r="30" spans="1:6" ht="12.75">
      <c r="A30" s="41" t="s">
        <v>49</v>
      </c>
      <c r="B30" s="139"/>
      <c r="C30" s="140"/>
      <c r="D30" s="132">
        <v>0</v>
      </c>
      <c r="E30" s="136">
        <v>0</v>
      </c>
      <c r="F30" s="46">
        <f t="shared" si="0"/>
        <v>0</v>
      </c>
    </row>
    <row r="31" spans="1:6" ht="12.75">
      <c r="A31" s="41" t="s">
        <v>2</v>
      </c>
      <c r="B31" s="139"/>
      <c r="C31" s="140"/>
      <c r="D31" s="132">
        <v>0</v>
      </c>
      <c r="E31" s="136">
        <v>0</v>
      </c>
      <c r="F31" s="46">
        <f t="shared" si="0"/>
        <v>0</v>
      </c>
    </row>
    <row r="32" spans="1:6" ht="12.75">
      <c r="A32" s="41" t="s">
        <v>4</v>
      </c>
      <c r="B32" s="127"/>
      <c r="C32" s="126"/>
      <c r="D32" s="132">
        <v>0</v>
      </c>
      <c r="E32" s="136">
        <v>0</v>
      </c>
      <c r="F32" s="46">
        <f t="shared" si="0"/>
        <v>0</v>
      </c>
    </row>
    <row r="33" spans="1:6" ht="12" customHeight="1">
      <c r="A33" s="48"/>
      <c r="B33" s="49"/>
      <c r="C33" s="50" t="s">
        <v>8</v>
      </c>
      <c r="D33" s="50"/>
      <c r="E33" s="50"/>
      <c r="F33" s="5">
        <f>SUM(F9:F32)</f>
        <v>0</v>
      </c>
    </row>
    <row r="34" spans="1:6" ht="13.5">
      <c r="A34" s="23"/>
      <c r="B34" s="24"/>
      <c r="C34" s="158" t="s">
        <v>27</v>
      </c>
      <c r="D34" s="159"/>
      <c r="E34" s="159"/>
      <c r="F34" s="6">
        <f>F33</f>
        <v>0</v>
      </c>
    </row>
    <row r="35" spans="1:6" ht="13.5">
      <c r="A35" s="23"/>
      <c r="B35" s="51"/>
      <c r="C35" s="156" t="s">
        <v>25</v>
      </c>
      <c r="D35" s="157"/>
      <c r="E35" s="157"/>
      <c r="F35" s="6">
        <f>F34*1.04</f>
        <v>0</v>
      </c>
    </row>
    <row r="36" spans="1:6" ht="13.5" hidden="1">
      <c r="A36" s="23"/>
      <c r="B36" s="51"/>
      <c r="C36" s="156" t="s">
        <v>48</v>
      </c>
      <c r="D36" s="157"/>
      <c r="E36" s="157"/>
      <c r="F36" s="6">
        <f>F34*1.06</f>
        <v>0</v>
      </c>
    </row>
    <row r="37" spans="1:6" ht="13.5" hidden="1">
      <c r="A37" s="48"/>
      <c r="B37" s="52"/>
      <c r="C37" s="158" t="s">
        <v>9</v>
      </c>
      <c r="D37" s="159"/>
      <c r="E37" s="159"/>
      <c r="F37" s="8">
        <f>F33</f>
        <v>0</v>
      </c>
    </row>
    <row r="38" spans="1:6" ht="12.75">
      <c r="A38" s="21"/>
      <c r="B38" s="22"/>
      <c r="C38" s="53"/>
      <c r="D38" s="53"/>
      <c r="E38" s="53"/>
      <c r="F38" s="54"/>
    </row>
    <row r="39" spans="1:6" ht="12.75">
      <c r="A39" s="21"/>
      <c r="B39" s="22"/>
      <c r="C39" s="55"/>
      <c r="D39" s="56"/>
      <c r="E39" s="56"/>
      <c r="F39" s="57"/>
    </row>
    <row r="40" spans="1:6" ht="12.75">
      <c r="A40" s="58" t="s">
        <v>26</v>
      </c>
      <c r="B40" s="22"/>
      <c r="C40" s="53"/>
      <c r="D40" s="53"/>
      <c r="E40" s="53"/>
      <c r="F40" s="54"/>
    </row>
  </sheetData>
  <sheetProtection password="CCE5" sheet="1" objects="1" scenarios="1"/>
  <protectedRanges>
    <protectedRange sqref="D26:E26 E20" name="Диапазон3_2"/>
    <protectedRange sqref="E24" name="Диапазон3_4"/>
    <protectedRange sqref="A17" name="Диапазон1_2"/>
    <protectedRange sqref="E25" name="Диапазон3_2_4"/>
    <protectedRange sqref="D28:E32" name="Диапазон3_4_4"/>
    <protectedRange sqref="B28:B29" name="Диапазон1_3_3"/>
    <protectedRange sqref="C28:C29" name="Диапазон4_3_5"/>
    <protectedRange sqref="B30:B31" name="Диапазон1_1_2_1"/>
    <protectedRange sqref="C30:C31" name="Диапазон4_4_2_1"/>
    <protectedRange sqref="D27:E27" name="Диапазон3_2_2_3"/>
    <protectedRange sqref="C27 C32" name="Диапазон4_5_2_3"/>
    <protectedRange sqref="D20" name="Диапазон3_2_1"/>
    <protectedRange sqref="D22:D24" name="Диапазон3_4_1"/>
    <protectedRange sqref="B23:B24" name="Диапазон1_3_1"/>
    <protectedRange sqref="C23" name="Диапазон4_3_1"/>
    <protectedRange sqref="D25" name="Диапазон3_2_4_1"/>
    <protectedRange sqref="C9" name="Диапазон4_1_2_2"/>
    <protectedRange sqref="D10:E10" name="Диапазон3_1_2_2"/>
    <protectedRange sqref="C10" name="Диапазон4_3_1_2_2"/>
    <protectedRange sqref="D18:E18" name="Диапазон3_2_3_2"/>
    <protectedRange sqref="D17:E17" name="Диапазон3_4_2_2"/>
    <protectedRange sqref="B17" name="Диапазон1_3_2_2"/>
    <protectedRange sqref="C17" name="Диапазон4_3_3_2"/>
    <protectedRange sqref="D14:E15" name="Диапазон3_6_2_2"/>
    <protectedRange sqref="C14:C15" name="Диапазон4_7_2_2"/>
    <protectedRange sqref="D16:E16" name="Диапазон3_2_2_2_2"/>
    <protectedRange sqref="C25" name="Диапазон4_1_2_1"/>
    <protectedRange sqref="C18" name="Диапазон4_1_2_3"/>
    <protectedRange sqref="E21:E23" name="Диапазон3_4_3_1"/>
    <protectedRange sqref="D21" name="Диапазон3_4_1_1"/>
    <protectedRange sqref="C21" name="Диапазон4_3_4_1_1"/>
    <protectedRange sqref="D19:E19" name="Диапазон3_2_3_2_1"/>
    <protectedRange sqref="C19" name="Диапазон4_5_3_2_1"/>
  </protectedRanges>
  <mergeCells count="7">
    <mergeCell ref="D3:F3"/>
    <mergeCell ref="C35:E35"/>
    <mergeCell ref="C36:E36"/>
    <mergeCell ref="C37:E37"/>
    <mergeCell ref="D4:F4"/>
    <mergeCell ref="E5:F5"/>
    <mergeCell ref="C34:E34"/>
  </mergeCells>
  <hyperlinks>
    <hyperlink ref="E5" r:id="rId1" display="spcomputers@mail.ru"/>
    <hyperlink ref="D4" r:id="rId2" display="www.spcomputers.narod.ru"/>
  </hyperlinks>
  <printOptions/>
  <pageMargins left="0" right="0" top="0" bottom="0" header="0" footer="0"/>
  <pageSetup horizontalDpi="600" verticalDpi="600" orientation="portrait" paperSize="9" r:id="rId5"/>
  <legacyDrawing r:id="rId4"/>
  <oleObjects>
    <oleObject progId="CorelDRAW.Graphic.9" shapeId="110823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workbookViewId="0" topLeftCell="A7">
      <selection activeCell="H38" sqref="H38"/>
    </sheetView>
  </sheetViews>
  <sheetFormatPr defaultColWidth="9.00390625" defaultRowHeight="12.75"/>
  <cols>
    <col min="1" max="1" width="12.375" style="59" customWidth="1"/>
    <col min="2" max="2" width="6.25390625" style="60" customWidth="1"/>
    <col min="3" max="3" width="48.625" style="20" customWidth="1"/>
    <col min="4" max="4" width="5.125" style="20" customWidth="1"/>
    <col min="5" max="5" width="8.875" style="20" customWidth="1"/>
    <col min="6" max="6" width="14.375" style="20" hidden="1" customWidth="1"/>
    <col min="7" max="7" width="10.25390625" style="61" customWidth="1"/>
    <col min="8" max="8" width="10.625" style="61" customWidth="1"/>
    <col min="9" max="16384" width="9.125" style="20" customWidth="1"/>
  </cols>
  <sheetData>
    <row r="1" spans="1:8" s="17" customFormat="1" ht="12.75">
      <c r="A1" s="12"/>
      <c r="B1" s="13"/>
      <c r="C1" s="14"/>
      <c r="D1" s="15"/>
      <c r="E1" s="15"/>
      <c r="F1" s="15"/>
      <c r="G1" s="16"/>
      <c r="H1" s="16"/>
    </row>
    <row r="2" spans="1:8" s="17" customFormat="1" ht="12.75">
      <c r="A2" s="12"/>
      <c r="B2" s="13"/>
      <c r="C2" s="14"/>
      <c r="D2" s="15"/>
      <c r="E2" s="15"/>
      <c r="F2" s="15"/>
      <c r="G2" s="16"/>
      <c r="H2" s="16"/>
    </row>
    <row r="3" spans="1:8" s="17" customFormat="1" ht="12.75">
      <c r="A3" s="12"/>
      <c r="B3" s="13"/>
      <c r="C3" s="14"/>
      <c r="D3" s="15"/>
      <c r="E3" s="15"/>
      <c r="F3" s="15"/>
      <c r="G3" s="16"/>
      <c r="H3" s="16"/>
    </row>
    <row r="4" spans="1:8" ht="21.75" customHeight="1">
      <c r="A4" s="21"/>
      <c r="B4" s="22"/>
      <c r="C4" s="2"/>
      <c r="D4" s="1"/>
      <c r="E4" s="121"/>
      <c r="F4" s="121"/>
      <c r="G4" s="164">
        <f ca="1">NOW()</f>
        <v>38885.54586157407</v>
      </c>
      <c r="H4" s="164"/>
    </row>
    <row r="5" spans="1:8" ht="11.25" customHeight="1">
      <c r="A5" s="21"/>
      <c r="B5" s="22"/>
      <c r="C5" s="2"/>
      <c r="D5" s="1"/>
      <c r="E5" s="161" t="s">
        <v>47</v>
      </c>
      <c r="F5" s="161"/>
      <c r="G5" s="161"/>
      <c r="H5" s="161"/>
    </row>
    <row r="6" spans="1:8" ht="12.75">
      <c r="A6" s="23"/>
      <c r="B6" s="24"/>
      <c r="C6" s="25" t="s">
        <v>55</v>
      </c>
      <c r="D6" s="26"/>
      <c r="E6" s="160" t="s">
        <v>28</v>
      </c>
      <c r="F6" s="160"/>
      <c r="G6" s="160"/>
      <c r="H6" s="160"/>
    </row>
    <row r="7" spans="1:8" ht="15.75" thickBot="1">
      <c r="A7" s="23"/>
      <c r="B7" s="24"/>
      <c r="C7" s="27" t="s">
        <v>54</v>
      </c>
      <c r="D7" s="28"/>
      <c r="E7" s="1"/>
      <c r="F7" s="19"/>
      <c r="G7" s="4"/>
      <c r="H7" s="4"/>
    </row>
    <row r="8" spans="1:8" s="35" customFormat="1" ht="39.75" customHeight="1">
      <c r="A8" s="29" t="s">
        <v>46</v>
      </c>
      <c r="B8" s="62" t="s">
        <v>7</v>
      </c>
      <c r="C8" s="31" t="s">
        <v>0</v>
      </c>
      <c r="D8" s="32" t="s">
        <v>6</v>
      </c>
      <c r="E8" s="33" t="s">
        <v>24</v>
      </c>
      <c r="F8" s="31" t="s">
        <v>1</v>
      </c>
      <c r="G8" s="34" t="s">
        <v>57</v>
      </c>
      <c r="H8" s="34" t="s">
        <v>5</v>
      </c>
    </row>
    <row r="9" spans="1:8" s="35" customFormat="1" ht="12.75">
      <c r="A9" s="36"/>
      <c r="B9" s="37"/>
      <c r="C9" s="38" t="s">
        <v>29</v>
      </c>
      <c r="D9" s="39"/>
      <c r="E9" s="39"/>
      <c r="F9" s="39"/>
      <c r="G9" s="39"/>
      <c r="H9" s="40"/>
    </row>
    <row r="10" spans="1:8" ht="12.75">
      <c r="A10" s="41" t="str">
        <f>'Конфигурация в кредит'!A9</f>
        <v>Системная плата</v>
      </c>
      <c r="B10" s="63">
        <f>'Конфигурация в кредит'!B9</f>
        <v>0</v>
      </c>
      <c r="C10" s="64">
        <f>'Конфигурация в кредит'!C9</f>
        <v>0</v>
      </c>
      <c r="D10" s="65">
        <f>'Конфигурация в кредит'!D9</f>
        <v>0</v>
      </c>
      <c r="E10" s="42">
        <f>'Конфигурация в кредит'!E9</f>
        <v>0</v>
      </c>
      <c r="F10" s="42">
        <v>2385</v>
      </c>
      <c r="G10" s="42">
        <f>E10*D10</f>
        <v>0</v>
      </c>
      <c r="H10" s="42">
        <f>G10*0.95</f>
        <v>0</v>
      </c>
    </row>
    <row r="11" spans="1:8" ht="12.75">
      <c r="A11" s="41" t="str">
        <f>'Конфигурация в кредит'!A10</f>
        <v>Процессор</v>
      </c>
      <c r="B11" s="63">
        <f>'Конфигурация в кредит'!B10</f>
        <v>0</v>
      </c>
      <c r="C11" s="64">
        <f>'Конфигурация в кредит'!C10</f>
        <v>0</v>
      </c>
      <c r="D11" s="65">
        <f>'Конфигурация в кредит'!D10</f>
        <v>0</v>
      </c>
      <c r="E11" s="42">
        <f>'Конфигурация в кредит'!E10</f>
        <v>0</v>
      </c>
      <c r="F11" s="42">
        <v>2222</v>
      </c>
      <c r="G11" s="42">
        <f aca="true" t="shared" si="0" ref="G11:G33">E11*D11</f>
        <v>0</v>
      </c>
      <c r="H11" s="42">
        <f aca="true" t="shared" si="1" ref="H11:H33">G11*0.95</f>
        <v>0</v>
      </c>
    </row>
    <row r="12" spans="1:8" ht="12.75">
      <c r="A12" s="41" t="str">
        <f>'Конфигурация в кредит'!A11</f>
        <v>Охладитель</v>
      </c>
      <c r="B12" s="63">
        <f>'Конфигурация в кредит'!B11</f>
        <v>0</v>
      </c>
      <c r="C12" s="64">
        <f>'Конфигурация в кредит'!C11</f>
        <v>0</v>
      </c>
      <c r="D12" s="65">
        <f>'Конфигурация в кредит'!D11</f>
        <v>0</v>
      </c>
      <c r="E12" s="42">
        <f>'Конфигурация в кредит'!E11</f>
        <v>0</v>
      </c>
      <c r="F12" s="42"/>
      <c r="G12" s="42">
        <f t="shared" si="0"/>
        <v>0</v>
      </c>
      <c r="H12" s="42">
        <f t="shared" si="1"/>
        <v>0</v>
      </c>
    </row>
    <row r="13" spans="1:8" ht="12.75">
      <c r="A13" s="41" t="str">
        <f>'Конфигурация в кредит'!A12</f>
        <v>Оперативная память</v>
      </c>
      <c r="B13" s="63">
        <f>'Конфигурация в кредит'!B12</f>
        <v>0</v>
      </c>
      <c r="C13" s="64">
        <f>'Конфигурация в кредит'!C12</f>
        <v>0</v>
      </c>
      <c r="D13" s="65">
        <f>'Конфигурация в кредит'!D12</f>
        <v>0</v>
      </c>
      <c r="E13" s="42">
        <f>'Конфигурация в кредит'!E12</f>
        <v>0</v>
      </c>
      <c r="F13" s="42">
        <v>1172</v>
      </c>
      <c r="G13" s="42">
        <f t="shared" si="0"/>
        <v>0</v>
      </c>
      <c r="H13" s="42">
        <f t="shared" si="1"/>
        <v>0</v>
      </c>
    </row>
    <row r="14" spans="1:8" ht="12.75">
      <c r="A14" s="41" t="str">
        <f>'Конфигурация в кредит'!A13</f>
        <v>Жесткий диск</v>
      </c>
      <c r="B14" s="63">
        <f>'Конфигурация в кредит'!B13</f>
        <v>0</v>
      </c>
      <c r="C14" s="66">
        <f>'Конфигурация в кредит'!C13</f>
        <v>0</v>
      </c>
      <c r="D14" s="65">
        <f>'Конфигурация в кредит'!D13</f>
        <v>0</v>
      </c>
      <c r="E14" s="42">
        <f>'Конфигурация в кредит'!E13</f>
        <v>0</v>
      </c>
      <c r="F14" s="42">
        <v>2145</v>
      </c>
      <c r="G14" s="42">
        <f t="shared" si="0"/>
        <v>0</v>
      </c>
      <c r="H14" s="42">
        <f t="shared" si="1"/>
        <v>0</v>
      </c>
    </row>
    <row r="15" spans="1:8" ht="12.75">
      <c r="A15" s="41" t="str">
        <f>'Конфигурация в кредит'!A14</f>
        <v>Дисковод</v>
      </c>
      <c r="B15" s="63">
        <f>'Конфигурация в кредит'!B14</f>
        <v>0</v>
      </c>
      <c r="C15" s="64">
        <f>'Конфигурация в кредит'!C14</f>
        <v>0</v>
      </c>
      <c r="D15" s="65">
        <f>'Конфигурация в кредит'!D14</f>
        <v>0</v>
      </c>
      <c r="E15" s="42">
        <f>'Конфигурация в кредит'!E14</f>
        <v>0</v>
      </c>
      <c r="F15" s="42"/>
      <c r="G15" s="42">
        <f t="shared" si="0"/>
        <v>0</v>
      </c>
      <c r="H15" s="42">
        <f t="shared" si="1"/>
        <v>0</v>
      </c>
    </row>
    <row r="16" spans="1:8" ht="12.75">
      <c r="A16" s="41" t="str">
        <f>'Конфигурация в кредит'!A15</f>
        <v>Звуковая карта</v>
      </c>
      <c r="B16" s="63">
        <f>'Конфигурация в кредит'!B15</f>
        <v>0</v>
      </c>
      <c r="C16" s="64">
        <f>'Конфигурация в кредит'!C15</f>
        <v>0</v>
      </c>
      <c r="D16" s="65">
        <f>'Конфигурация в кредит'!D15</f>
        <v>0</v>
      </c>
      <c r="E16" s="42">
        <f>'Конфигурация в кредит'!E15</f>
        <v>0</v>
      </c>
      <c r="F16" s="42">
        <v>0</v>
      </c>
      <c r="G16" s="42">
        <f t="shared" si="0"/>
        <v>0</v>
      </c>
      <c r="H16" s="42">
        <f t="shared" si="1"/>
        <v>0</v>
      </c>
    </row>
    <row r="17" spans="1:8" ht="12.75">
      <c r="A17" s="41" t="str">
        <f>'Конфигурация в кредит'!A16</f>
        <v>Оптический привод</v>
      </c>
      <c r="B17" s="63">
        <f>'Конфигурация в кредит'!B16</f>
        <v>0</v>
      </c>
      <c r="C17" s="64">
        <f>'Конфигурация в кредит'!C16</f>
        <v>0</v>
      </c>
      <c r="D17" s="65">
        <f>'Конфигурация в кредит'!D16</f>
        <v>0</v>
      </c>
      <c r="E17" s="42">
        <f>'Конфигурация в кредит'!E16</f>
        <v>0</v>
      </c>
      <c r="F17" s="42">
        <v>1569</v>
      </c>
      <c r="G17" s="42">
        <f t="shared" si="0"/>
        <v>0</v>
      </c>
      <c r="H17" s="42">
        <f t="shared" si="1"/>
        <v>0</v>
      </c>
    </row>
    <row r="18" spans="1:8" ht="12.75">
      <c r="A18" s="41" t="str">
        <f>'Конфигурация в кредит'!A17</f>
        <v>Кабель  </v>
      </c>
      <c r="B18" s="63">
        <f>'Конфигурация в кредит'!B17</f>
        <v>0</v>
      </c>
      <c r="C18" s="64">
        <f>'Конфигурация в кредит'!C17</f>
        <v>0</v>
      </c>
      <c r="D18" s="65">
        <f>'Конфигурация в кредит'!D17</f>
        <v>0</v>
      </c>
      <c r="E18" s="42">
        <f>'Конфигурация в кредит'!E17</f>
        <v>0</v>
      </c>
      <c r="F18" s="42">
        <v>30</v>
      </c>
      <c r="G18" s="42">
        <f t="shared" si="0"/>
        <v>0</v>
      </c>
      <c r="H18" s="42">
        <f t="shared" si="1"/>
        <v>0</v>
      </c>
    </row>
    <row r="19" spans="1:8" ht="12.75">
      <c r="A19" s="41" t="str">
        <f>'Конфигурация в кредит'!A18</f>
        <v>Видеокарта</v>
      </c>
      <c r="B19" s="63">
        <f>'Конфигурация в кредит'!B18</f>
        <v>0</v>
      </c>
      <c r="C19" s="64">
        <f>'Конфигурация в кредит'!C18</f>
        <v>0</v>
      </c>
      <c r="D19" s="65">
        <f>'Конфигурация в кредит'!D18</f>
        <v>0</v>
      </c>
      <c r="E19" s="42">
        <f>'Конфигурация в кредит'!E18</f>
        <v>0</v>
      </c>
      <c r="F19" s="42">
        <v>2127</v>
      </c>
      <c r="G19" s="42">
        <f t="shared" si="0"/>
        <v>0</v>
      </c>
      <c r="H19" s="42">
        <f t="shared" si="1"/>
        <v>0</v>
      </c>
    </row>
    <row r="20" spans="1:8" ht="12.75">
      <c r="A20" s="41" t="str">
        <f>'Конфигурация в кредит'!A19</f>
        <v>Корпус</v>
      </c>
      <c r="B20" s="63">
        <f>'Конфигурация в кредит'!B19</f>
        <v>0</v>
      </c>
      <c r="C20" s="64">
        <f>'Конфигурация в кредит'!C19</f>
        <v>0</v>
      </c>
      <c r="D20" s="65">
        <f>'Конфигурация в кредит'!D19</f>
        <v>0</v>
      </c>
      <c r="E20" s="42">
        <f>'Конфигурация в кредит'!E19</f>
        <v>0</v>
      </c>
      <c r="F20" s="42">
        <v>1273</v>
      </c>
      <c r="G20" s="42">
        <f t="shared" si="0"/>
        <v>0</v>
      </c>
      <c r="H20" s="42">
        <f t="shared" si="1"/>
        <v>0</v>
      </c>
    </row>
    <row r="21" spans="1:8" ht="12.75">
      <c r="A21" s="41"/>
      <c r="B21" s="63"/>
      <c r="C21" s="67" t="str">
        <f>'Конфигурация в кредит'!C20</f>
        <v>Манипуляторы</v>
      </c>
      <c r="D21" s="65"/>
      <c r="E21" s="42"/>
      <c r="F21" s="68"/>
      <c r="G21" s="42"/>
      <c r="H21" s="42"/>
    </row>
    <row r="22" spans="1:8" ht="12.75">
      <c r="A22" s="41" t="str">
        <f>'Конфигурация в кредит'!A21</f>
        <v>Клавиатура</v>
      </c>
      <c r="B22" s="63">
        <f>'Конфигурация в кредит'!B21</f>
        <v>0</v>
      </c>
      <c r="C22" s="64">
        <f>'Конфигурация в кредит'!C21</f>
        <v>0</v>
      </c>
      <c r="D22" s="65">
        <f>'Конфигурация в кредит'!D21</f>
        <v>0</v>
      </c>
      <c r="E22" s="42">
        <f>'Конфигурация в кредит'!E21</f>
        <v>0</v>
      </c>
      <c r="F22" s="42">
        <v>206</v>
      </c>
      <c r="G22" s="42">
        <f t="shared" si="0"/>
        <v>0</v>
      </c>
      <c r="H22" s="42">
        <f t="shared" si="1"/>
        <v>0</v>
      </c>
    </row>
    <row r="23" spans="1:8" ht="12.75">
      <c r="A23" s="41" t="str">
        <f>'Конфигурация в кредит'!A22</f>
        <v>Мышь оптическая </v>
      </c>
      <c r="B23" s="63">
        <f>'Конфигурация в кредит'!B22</f>
        <v>0</v>
      </c>
      <c r="C23" s="64">
        <f>'Конфигурация в кредит'!C22</f>
        <v>0</v>
      </c>
      <c r="D23" s="65">
        <f>'Конфигурация в кредит'!D22</f>
        <v>0</v>
      </c>
      <c r="E23" s="42">
        <f>'Конфигурация в кредит'!E22</f>
        <v>0</v>
      </c>
      <c r="F23" s="42">
        <v>87</v>
      </c>
      <c r="G23" s="42">
        <f t="shared" si="0"/>
        <v>0</v>
      </c>
      <c r="H23" s="42">
        <f t="shared" si="1"/>
        <v>0</v>
      </c>
    </row>
    <row r="24" spans="1:8" ht="12.75">
      <c r="A24" s="41" t="str">
        <f>'Конфигурация в кредит'!A23</f>
        <v>Коврик для мыши</v>
      </c>
      <c r="B24" s="63">
        <f>'Конфигурация в кредит'!B23</f>
        <v>0</v>
      </c>
      <c r="C24" s="64">
        <f>'Конфигурация в кредит'!C23</f>
        <v>0</v>
      </c>
      <c r="D24" s="65">
        <f>'Конфигурация в кредит'!D23</f>
        <v>0</v>
      </c>
      <c r="E24" s="42">
        <f>'Конфигурация в кредит'!E23</f>
        <v>0</v>
      </c>
      <c r="F24" s="69"/>
      <c r="G24" s="42">
        <f t="shared" si="0"/>
        <v>0</v>
      </c>
      <c r="H24" s="42">
        <f t="shared" si="1"/>
        <v>0</v>
      </c>
    </row>
    <row r="25" spans="1:8" ht="12.75">
      <c r="A25" s="41"/>
      <c r="B25" s="63"/>
      <c r="C25" s="67" t="str">
        <f>'Конфигурация в кредит'!C24</f>
        <v>Монитор</v>
      </c>
      <c r="D25" s="65"/>
      <c r="E25" s="42"/>
      <c r="F25" s="68"/>
      <c r="G25" s="42"/>
      <c r="H25" s="42"/>
    </row>
    <row r="26" spans="1:8" s="47" customFormat="1" ht="12.75">
      <c r="A26" s="41" t="str">
        <f>'Конфигурация в кредит'!A25</f>
        <v>Монитор</v>
      </c>
      <c r="B26" s="63">
        <f>'Конфигурация в кредит'!B25</f>
        <v>0</v>
      </c>
      <c r="C26" s="64">
        <f>'Конфигурация в кредит'!C25</f>
        <v>0</v>
      </c>
      <c r="D26" s="65">
        <f>'Конфигурация в кредит'!D25</f>
        <v>0</v>
      </c>
      <c r="E26" s="42">
        <f>'Конфигурация в кредит'!E25</f>
        <v>0</v>
      </c>
      <c r="F26" s="42"/>
      <c r="G26" s="42">
        <f t="shared" si="0"/>
        <v>0</v>
      </c>
      <c r="H26" s="42">
        <f>G26*0.95</f>
        <v>0</v>
      </c>
    </row>
    <row r="27" spans="1:8" s="47" customFormat="1" ht="12.75">
      <c r="A27" s="41"/>
      <c r="B27" s="63"/>
      <c r="C27" s="67" t="str">
        <f>'Конфигурация в кредит'!C26</f>
        <v>Дополнительные устройства</v>
      </c>
      <c r="D27" s="65"/>
      <c r="E27" s="42"/>
      <c r="F27" s="68"/>
      <c r="G27" s="42"/>
      <c r="H27" s="42"/>
    </row>
    <row r="28" spans="1:8" ht="12.75">
      <c r="A28" s="41" t="str">
        <f>'Конфигурация в кредит'!A27</f>
        <v>Аккустика</v>
      </c>
      <c r="B28" s="63">
        <f>'Конфигурация в кредит'!B27</f>
        <v>0</v>
      </c>
      <c r="C28" s="64">
        <f>'Конфигурация в кредит'!C27</f>
        <v>0</v>
      </c>
      <c r="D28" s="65">
        <f>'Конфигурация в кредит'!D27</f>
        <v>0</v>
      </c>
      <c r="E28" s="42">
        <f>'Конфигурация в кредит'!E27</f>
        <v>0</v>
      </c>
      <c r="F28" s="69"/>
      <c r="G28" s="42">
        <f t="shared" si="0"/>
        <v>0</v>
      </c>
      <c r="H28" s="42">
        <f t="shared" si="1"/>
        <v>0</v>
      </c>
    </row>
    <row r="29" spans="1:8" ht="12.75">
      <c r="A29" s="41" t="str">
        <f>'Конфигурация в кредит'!A28</f>
        <v>TV Тюнер</v>
      </c>
      <c r="B29" s="63">
        <f>'Конфигурация в кредит'!B28</f>
        <v>0</v>
      </c>
      <c r="C29" s="64">
        <f>'Конфигурация в кредит'!C28</f>
        <v>0</v>
      </c>
      <c r="D29" s="65">
        <f>'Конфигурация в кредит'!D28</f>
        <v>0</v>
      </c>
      <c r="E29" s="42">
        <f>'Конфигурация в кредит'!E28</f>
        <v>0</v>
      </c>
      <c r="F29" s="69"/>
      <c r="G29" s="42">
        <f t="shared" si="0"/>
        <v>0</v>
      </c>
      <c r="H29" s="42">
        <f t="shared" si="1"/>
        <v>0</v>
      </c>
    </row>
    <row r="30" spans="1:8" ht="12.75">
      <c r="A30" s="41" t="str">
        <f>'Конфигурация в кредит'!A29</f>
        <v>Модем</v>
      </c>
      <c r="B30" s="63">
        <f>'Конфигурация в кредит'!B29</f>
        <v>0</v>
      </c>
      <c r="C30" s="64">
        <f>'Конфигурация в кредит'!C29</f>
        <v>0</v>
      </c>
      <c r="D30" s="65">
        <f>'Конфигурация в кредит'!D29</f>
        <v>0</v>
      </c>
      <c r="E30" s="42">
        <f>'Конфигурация в кредит'!E29</f>
        <v>0</v>
      </c>
      <c r="F30" s="69"/>
      <c r="G30" s="42">
        <f t="shared" si="0"/>
        <v>0</v>
      </c>
      <c r="H30" s="42">
        <f t="shared" si="1"/>
        <v>0</v>
      </c>
    </row>
    <row r="31" spans="1:8" ht="12.75">
      <c r="A31" s="41" t="str">
        <f>'Конфигурация в кредит'!A30</f>
        <v>Сканер</v>
      </c>
      <c r="B31" s="63">
        <f>'Конфигурация в кредит'!B30</f>
        <v>0</v>
      </c>
      <c r="C31" s="64">
        <f>'Конфигурация в кредит'!C30</f>
        <v>0</v>
      </c>
      <c r="D31" s="65">
        <f>'Конфигурация в кредит'!D30</f>
        <v>0</v>
      </c>
      <c r="E31" s="42">
        <f>'Конфигурация в кредит'!E30</f>
        <v>0</v>
      </c>
      <c r="F31" s="70"/>
      <c r="G31" s="42">
        <f t="shared" si="0"/>
        <v>0</v>
      </c>
      <c r="H31" s="42">
        <f t="shared" si="1"/>
        <v>0</v>
      </c>
    </row>
    <row r="32" spans="1:8" ht="12.75">
      <c r="A32" s="41" t="str">
        <f>'Конфигурация в кредит'!A31</f>
        <v>Принтер</v>
      </c>
      <c r="B32" s="63">
        <f>'Конфигурация в кредит'!B31</f>
        <v>0</v>
      </c>
      <c r="C32" s="64">
        <f>'Конфигурация в кредит'!C31</f>
        <v>0</v>
      </c>
      <c r="D32" s="65">
        <f>'Конфигурация в кредит'!D31</f>
        <v>0</v>
      </c>
      <c r="E32" s="42">
        <f>'Конфигурация в кредит'!E31</f>
        <v>0</v>
      </c>
      <c r="F32" s="70"/>
      <c r="G32" s="42">
        <f t="shared" si="0"/>
        <v>0</v>
      </c>
      <c r="H32" s="42">
        <f t="shared" si="1"/>
        <v>0</v>
      </c>
    </row>
    <row r="33" spans="1:8" ht="12.75">
      <c r="A33" s="41" t="str">
        <f>'Конфигурация в кредит'!A32</f>
        <v>сет фильтр </v>
      </c>
      <c r="B33" s="63">
        <f>'Конфигурация в кредит'!B32</f>
        <v>0</v>
      </c>
      <c r="C33" s="64">
        <f>'Конфигурация в кредит'!C32</f>
        <v>0</v>
      </c>
      <c r="D33" s="65">
        <f>'Конфигурация в кредит'!D32</f>
        <v>0</v>
      </c>
      <c r="E33" s="42">
        <f>'Конфигурация в кредит'!E32</f>
        <v>0</v>
      </c>
      <c r="F33" s="69"/>
      <c r="G33" s="42">
        <f t="shared" si="0"/>
        <v>0</v>
      </c>
      <c r="H33" s="42">
        <f t="shared" si="1"/>
        <v>0</v>
      </c>
    </row>
    <row r="34" spans="1:8" ht="12" customHeight="1">
      <c r="A34" s="48"/>
      <c r="B34" s="49"/>
      <c r="C34" s="71" t="s">
        <v>8</v>
      </c>
      <c r="D34" s="71"/>
      <c r="E34" s="71"/>
      <c r="F34" s="72"/>
      <c r="G34" s="9">
        <f>SUM(G10:G33)</f>
        <v>0</v>
      </c>
      <c r="H34" s="9">
        <f>SUM(H10:H33)</f>
        <v>0</v>
      </c>
    </row>
    <row r="35" spans="1:8" ht="13.5" hidden="1">
      <c r="A35" s="23"/>
      <c r="B35" s="24"/>
      <c r="C35" s="158" t="s">
        <v>27</v>
      </c>
      <c r="D35" s="159"/>
      <c r="E35" s="159"/>
      <c r="F35" s="159"/>
      <c r="G35" s="162"/>
      <c r="H35" s="6">
        <f>G34</f>
        <v>0</v>
      </c>
    </row>
    <row r="36" spans="1:8" ht="13.5" hidden="1">
      <c r="A36" s="23"/>
      <c r="B36" s="51"/>
      <c r="C36" s="156" t="s">
        <v>25</v>
      </c>
      <c r="D36" s="157"/>
      <c r="E36" s="157"/>
      <c r="F36" s="157"/>
      <c r="G36" s="163"/>
      <c r="H36" s="6">
        <f>G34*1.04</f>
        <v>0</v>
      </c>
    </row>
    <row r="37" spans="1:8" ht="13.5" hidden="1">
      <c r="A37" s="23"/>
      <c r="B37" s="51"/>
      <c r="C37" s="156" t="s">
        <v>48</v>
      </c>
      <c r="D37" s="157"/>
      <c r="E37" s="157"/>
      <c r="F37" s="157"/>
      <c r="G37" s="163"/>
      <c r="H37" s="7">
        <f>G34*1.06</f>
        <v>0</v>
      </c>
    </row>
    <row r="38" spans="1:8" ht="13.5">
      <c r="A38" s="48"/>
      <c r="B38" s="52"/>
      <c r="C38" s="158" t="s">
        <v>9</v>
      </c>
      <c r="D38" s="159"/>
      <c r="E38" s="159"/>
      <c r="F38" s="159"/>
      <c r="G38" s="162"/>
      <c r="H38" s="8">
        <f>H34</f>
        <v>0</v>
      </c>
    </row>
    <row r="39" spans="1:8" ht="12.75">
      <c r="A39" s="21"/>
      <c r="B39" s="22"/>
      <c r="C39" s="53"/>
      <c r="D39" s="53"/>
      <c r="E39" s="53"/>
      <c r="F39" s="53"/>
      <c r="G39" s="73"/>
      <c r="H39" s="54"/>
    </row>
    <row r="40" spans="1:8" ht="12.75">
      <c r="A40" s="21"/>
      <c r="B40" s="22"/>
      <c r="C40" s="55"/>
      <c r="D40" s="56"/>
      <c r="E40" s="56"/>
      <c r="F40" s="56"/>
      <c r="G40" s="74"/>
      <c r="H40" s="57"/>
    </row>
    <row r="41" spans="1:8" ht="12.75">
      <c r="A41" s="58" t="s">
        <v>26</v>
      </c>
      <c r="B41" s="22"/>
      <c r="C41" s="53"/>
      <c r="D41" s="53"/>
      <c r="E41" s="53"/>
      <c r="F41" s="53"/>
      <c r="G41" s="73"/>
      <c r="H41" s="54"/>
    </row>
  </sheetData>
  <sheetProtection password="CCE5" sheet="1" objects="1" scenarios="1"/>
  <protectedRanges>
    <protectedRange sqref="C10:C33" name="Диапазон4_1_2"/>
  </protectedRanges>
  <mergeCells count="7">
    <mergeCell ref="G4:H4"/>
    <mergeCell ref="E5:H5"/>
    <mergeCell ref="E6:H6"/>
    <mergeCell ref="C38:G38"/>
    <mergeCell ref="C37:G37"/>
    <mergeCell ref="C36:G36"/>
    <mergeCell ref="C35:G35"/>
  </mergeCells>
  <hyperlinks>
    <hyperlink ref="E5" r:id="rId1" display="www.spcomputers.narod.ru"/>
    <hyperlink ref="E6" r:id="rId2" display="spcomputers@mail.ru"/>
  </hyperlinks>
  <printOptions horizontalCentered="1"/>
  <pageMargins left="0" right="0" top="0.3937007874015748" bottom="0.3937007874015748" header="0.31496062992125984" footer="0.5118110236220472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18"/>
  <sheetViews>
    <sheetView workbookViewId="0" topLeftCell="A1">
      <selection activeCell="A2" sqref="A2"/>
    </sheetView>
  </sheetViews>
  <sheetFormatPr defaultColWidth="9.00390625" defaultRowHeight="12.75"/>
  <cols>
    <col min="1" max="1" width="3.25390625" style="78" customWidth="1"/>
    <col min="2" max="2" width="16.625" style="78" customWidth="1"/>
    <col min="3" max="3" width="17.75390625" style="78" customWidth="1"/>
    <col min="4" max="4" width="13.375" style="78" customWidth="1"/>
    <col min="5" max="5" width="13.125" style="78" customWidth="1"/>
    <col min="6" max="6" width="12.75390625" style="78" customWidth="1"/>
    <col min="7" max="16384" width="9.125" style="78" customWidth="1"/>
  </cols>
  <sheetData>
    <row r="1" spans="1:6" ht="15">
      <c r="A1" s="75"/>
      <c r="B1" s="76" t="s">
        <v>21</v>
      </c>
      <c r="C1" s="76"/>
      <c r="D1" s="76"/>
      <c r="E1" s="77"/>
      <c r="F1" s="75"/>
    </row>
    <row r="2" spans="1:8" ht="12.75">
      <c r="A2" s="79"/>
      <c r="B2" s="79"/>
      <c r="C2" s="79"/>
      <c r="D2" s="79"/>
      <c r="E2" s="79"/>
      <c r="F2" s="79"/>
      <c r="G2" s="80"/>
      <c r="H2" s="80"/>
    </row>
    <row r="3" spans="1:8" ht="15" customHeight="1">
      <c r="A3" s="79"/>
      <c r="B3" s="79"/>
      <c r="C3" s="79"/>
      <c r="D3" s="79"/>
      <c r="E3" s="79"/>
      <c r="F3" s="79"/>
      <c r="G3" s="79"/>
      <c r="H3" s="79"/>
    </row>
    <row r="4" spans="1:8" ht="16.5" customHeight="1">
      <c r="A4" s="165" t="s">
        <v>23</v>
      </c>
      <c r="B4" s="165"/>
      <c r="C4" s="165"/>
      <c r="D4" s="165"/>
      <c r="E4" s="165"/>
      <c r="F4" s="165"/>
      <c r="G4" s="75"/>
      <c r="H4" s="75"/>
    </row>
    <row r="5" spans="1:8" ht="16.5" customHeight="1" thickBot="1">
      <c r="A5" s="81"/>
      <c r="B5" s="81"/>
      <c r="C5" s="81"/>
      <c r="D5" s="81"/>
      <c r="E5" s="81"/>
      <c r="F5" s="81"/>
      <c r="G5" s="75"/>
      <c r="H5" s="75"/>
    </row>
    <row r="6" spans="1:7" s="87" customFormat="1" ht="43.5" customHeight="1">
      <c r="A6" s="82"/>
      <c r="B6" s="83" t="s">
        <v>11</v>
      </c>
      <c r="C6" s="84" t="s">
        <v>10</v>
      </c>
      <c r="D6" s="85" t="s">
        <v>12</v>
      </c>
      <c r="E6" s="85" t="s">
        <v>13</v>
      </c>
      <c r="F6" s="86"/>
      <c r="G6" s="86"/>
    </row>
    <row r="7" spans="1:7" s="94" customFormat="1" ht="18">
      <c r="A7" s="88"/>
      <c r="B7" s="89">
        <f>'Конфигурация в кредит'!F35</f>
        <v>0</v>
      </c>
      <c r="C7" s="90">
        <f>B7*0.1</f>
        <v>0</v>
      </c>
      <c r="D7" s="91">
        <f>B7-C7</f>
        <v>0</v>
      </c>
      <c r="E7" s="92" t="str">
        <f>IF(D7&lt;=10000,"А",IF(D7&gt;30000,"Г",IF(D7&gt;20000,"В","Б")))</f>
        <v>А</v>
      </c>
      <c r="F7" s="93"/>
      <c r="G7" s="93"/>
    </row>
    <row r="8" spans="1:7" s="94" customFormat="1" ht="18">
      <c r="A8" s="88"/>
      <c r="B8" s="89"/>
      <c r="C8" s="90">
        <f>B7*0.2</f>
        <v>0</v>
      </c>
      <c r="D8" s="91">
        <f>B7-C8</f>
        <v>0</v>
      </c>
      <c r="E8" s="92" t="str">
        <f>IF(D8&lt;=10000,"А",IF(D8&gt;30000,"Г",IF(D8&gt;20000,"В","Б")))</f>
        <v>А</v>
      </c>
      <c r="F8" s="93"/>
      <c r="G8" s="93"/>
    </row>
    <row r="9" spans="1:7" s="94" customFormat="1" ht="18">
      <c r="A9" s="88"/>
      <c r="B9" s="89"/>
      <c r="C9" s="90">
        <f>B7*0.3</f>
        <v>0</v>
      </c>
      <c r="D9" s="91">
        <f>B7-C9</f>
        <v>0</v>
      </c>
      <c r="E9" s="92" t="str">
        <f>IF(D9&lt;=10000,"А",IF(D9&gt;30000,"Г",IF(D9&gt;20000,"В","Б")))</f>
        <v>А</v>
      </c>
      <c r="F9" s="93"/>
      <c r="G9" s="93"/>
    </row>
    <row r="10" spans="1:7" s="94" customFormat="1" ht="18">
      <c r="A10" s="88"/>
      <c r="B10" s="89"/>
      <c r="C10" s="90">
        <f>B7*0.4</f>
        <v>0</v>
      </c>
      <c r="D10" s="91">
        <f>B7-C10</f>
        <v>0</v>
      </c>
      <c r="E10" s="92" t="str">
        <f>IF(D10&lt;=10000,"А",IF(D10&gt;30000,"Г",IF(D10&gt;20000,"В","Б")))</f>
        <v>А</v>
      </c>
      <c r="F10" s="93"/>
      <c r="G10" s="93"/>
    </row>
    <row r="11" spans="1:7" s="94" customFormat="1" ht="18">
      <c r="A11" s="88"/>
      <c r="B11" s="89"/>
      <c r="C11" s="90">
        <f>B7*0.5</f>
        <v>0</v>
      </c>
      <c r="D11" s="91">
        <f>B7-C11</f>
        <v>0</v>
      </c>
      <c r="E11" s="92" t="str">
        <f>IF(D11&lt;=10000,"А",IF(D11&gt;30000,"Г",IF(D11&gt;20000,"В","Б")))</f>
        <v>А</v>
      </c>
      <c r="F11" s="93"/>
      <c r="G11" s="93"/>
    </row>
    <row r="12" spans="1:7" ht="15.75" thickBot="1">
      <c r="A12" s="75"/>
      <c r="B12" s="95"/>
      <c r="C12" s="95"/>
      <c r="D12" s="95"/>
      <c r="E12" s="95"/>
      <c r="F12" s="95"/>
      <c r="G12" s="95"/>
    </row>
    <row r="13" spans="1:7" ht="25.5">
      <c r="A13" s="75"/>
      <c r="B13" s="96" t="s">
        <v>15</v>
      </c>
      <c r="C13" s="97" t="s">
        <v>16</v>
      </c>
      <c r="D13" s="97" t="s">
        <v>17</v>
      </c>
      <c r="E13" s="97" t="s">
        <v>18</v>
      </c>
      <c r="F13" s="166" t="s">
        <v>19</v>
      </c>
      <c r="G13" s="167"/>
    </row>
    <row r="14" spans="1:7" s="102" customFormat="1" ht="15.75">
      <c r="A14" s="75"/>
      <c r="B14" s="98">
        <v>10</v>
      </c>
      <c r="C14" s="99">
        <f>D7*0.1111</f>
        <v>0</v>
      </c>
      <c r="D14" s="99">
        <f>C14*B14</f>
        <v>0</v>
      </c>
      <c r="E14" s="99">
        <f>D14-D7</f>
        <v>0</v>
      </c>
      <c r="F14" s="100" t="e">
        <f>SUM(E14*100/B7)</f>
        <v>#DIV/0!</v>
      </c>
      <c r="G14" s="101" t="s">
        <v>14</v>
      </c>
    </row>
    <row r="15" spans="2:7" ht="15.75">
      <c r="B15" s="103">
        <v>10</v>
      </c>
      <c r="C15" s="104">
        <f>D8*0.1125</f>
        <v>0</v>
      </c>
      <c r="D15" s="99">
        <f>C15*B15</f>
        <v>0</v>
      </c>
      <c r="E15" s="104">
        <f>D15-D8</f>
        <v>0</v>
      </c>
      <c r="F15" s="100" t="e">
        <f>SUM(E15*100/B7)</f>
        <v>#DIV/0!</v>
      </c>
      <c r="G15" s="101" t="s">
        <v>14</v>
      </c>
    </row>
    <row r="16" spans="2:7" ht="15.75">
      <c r="B16" s="103">
        <v>10</v>
      </c>
      <c r="C16" s="104">
        <f>D9*0.1143</f>
        <v>0</v>
      </c>
      <c r="D16" s="99">
        <f>C16*B16</f>
        <v>0</v>
      </c>
      <c r="E16" s="104">
        <f>D16-D9</f>
        <v>0</v>
      </c>
      <c r="F16" s="100" t="e">
        <f>SUM(E16*100/B7)</f>
        <v>#DIV/0!</v>
      </c>
      <c r="G16" s="101" t="s">
        <v>14</v>
      </c>
    </row>
    <row r="17" spans="2:7" ht="15.75">
      <c r="B17" s="103">
        <v>10</v>
      </c>
      <c r="C17" s="104">
        <f>D10*0.1167</f>
        <v>0</v>
      </c>
      <c r="D17" s="99">
        <f>C17*B17</f>
        <v>0</v>
      </c>
      <c r="E17" s="104">
        <f>D17-D10</f>
        <v>0</v>
      </c>
      <c r="F17" s="100" t="e">
        <f>SUM(E17*100/B7)</f>
        <v>#DIV/0!</v>
      </c>
      <c r="G17" s="101" t="s">
        <v>14</v>
      </c>
    </row>
    <row r="18" spans="2:7" ht="15.75">
      <c r="B18" s="103">
        <v>10</v>
      </c>
      <c r="C18" s="104">
        <f>D11*0.12</f>
        <v>0</v>
      </c>
      <c r="D18" s="99">
        <f>C18*B18</f>
        <v>0</v>
      </c>
      <c r="E18" s="104">
        <f>D18-D11</f>
        <v>0</v>
      </c>
      <c r="F18" s="100" t="e">
        <f>SUM(E18*100/B7)</f>
        <v>#DIV/0!</v>
      </c>
      <c r="G18" s="101" t="s">
        <v>14</v>
      </c>
    </row>
  </sheetData>
  <sheetProtection password="CCE5" sheet="1" objects="1" scenarios="1"/>
  <mergeCells count="2">
    <mergeCell ref="A4:F4"/>
    <mergeCell ref="F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V59"/>
  <sheetViews>
    <sheetView workbookViewId="0" topLeftCell="A1">
      <selection activeCell="C12" sqref="C12"/>
    </sheetView>
  </sheetViews>
  <sheetFormatPr defaultColWidth="9.00390625" defaultRowHeight="12.75"/>
  <cols>
    <col min="1" max="1" width="17.625" style="78" customWidth="1"/>
    <col min="2" max="2" width="18.375" style="78" customWidth="1"/>
    <col min="3" max="3" width="13.625" style="78" customWidth="1"/>
    <col min="4" max="4" width="14.125" style="78" customWidth="1"/>
    <col min="5" max="5" width="13.125" style="78" customWidth="1"/>
    <col min="6" max="16384" width="9.125" style="78" customWidth="1"/>
  </cols>
  <sheetData>
    <row r="1" spans="1:6" ht="15" customHeight="1">
      <c r="A1" s="95"/>
      <c r="B1" s="95"/>
      <c r="C1" s="95"/>
      <c r="D1" s="95"/>
      <c r="E1" s="95"/>
      <c r="F1" s="95"/>
    </row>
    <row r="2" spans="1:6" ht="15" customHeight="1">
      <c r="A2" s="95"/>
      <c r="B2" s="148" t="s">
        <v>21</v>
      </c>
      <c r="C2" s="148"/>
      <c r="D2" s="148"/>
      <c r="E2" s="149"/>
      <c r="F2" s="95"/>
    </row>
    <row r="3" spans="1:6" ht="15" customHeight="1">
      <c r="A3" s="141"/>
      <c r="B3" s="141"/>
      <c r="C3" s="141"/>
      <c r="D3" s="141"/>
      <c r="E3" s="141"/>
      <c r="F3" s="141"/>
    </row>
    <row r="4" spans="1:6" ht="15" customHeight="1">
      <c r="A4" s="141"/>
      <c r="B4" s="141"/>
      <c r="C4" s="141"/>
      <c r="D4" s="141"/>
      <c r="E4" s="141"/>
      <c r="F4" s="141"/>
    </row>
    <row r="5" spans="1:256" ht="15" customHeight="1">
      <c r="A5" s="168" t="s">
        <v>22</v>
      </c>
      <c r="B5" s="168"/>
      <c r="C5" s="168"/>
      <c r="D5" s="168"/>
      <c r="E5" s="168"/>
      <c r="F5" s="168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6" ht="15.75" customHeight="1" thickBot="1">
      <c r="A6" s="95"/>
      <c r="B6" s="143"/>
      <c r="C6" s="95"/>
      <c r="D6" s="95"/>
      <c r="E6" s="95"/>
      <c r="F6" s="95"/>
    </row>
    <row r="7" spans="1:6" ht="39" thickBot="1">
      <c r="A7" s="144" t="s">
        <v>11</v>
      </c>
      <c r="B7" s="145" t="s">
        <v>10</v>
      </c>
      <c r="C7" s="146" t="s">
        <v>12</v>
      </c>
      <c r="D7" s="146" t="s">
        <v>13</v>
      </c>
      <c r="E7" s="147"/>
      <c r="F7" s="147"/>
    </row>
    <row r="8" spans="1:6" ht="18.75" thickBot="1">
      <c r="A8" s="105">
        <f>'Конфигурация в кредит'!F33</f>
        <v>0</v>
      </c>
      <c r="B8" s="106">
        <f>A8*0.2</f>
        <v>0</v>
      </c>
      <c r="C8" s="107">
        <f>A8-B8</f>
        <v>0</v>
      </c>
      <c r="D8" s="108" t="str">
        <f>IF(C8&lt;=10000,"А",IF(C8&gt;30000,"Г",IF(C8&gt;20000,"В","Б")))</f>
        <v>А</v>
      </c>
      <c r="E8" s="93"/>
      <c r="F8" s="93"/>
    </row>
    <row r="9" spans="1:6" ht="18.75" thickBot="1">
      <c r="A9" s="150"/>
      <c r="B9" s="150"/>
      <c r="C9" s="150"/>
      <c r="D9" s="150"/>
      <c r="E9" s="150"/>
      <c r="F9" s="150"/>
    </row>
    <row r="10" spans="1:6" ht="25.5" customHeight="1" thickBot="1">
      <c r="A10" s="151" t="s">
        <v>15</v>
      </c>
      <c r="B10" s="152" t="s">
        <v>16</v>
      </c>
      <c r="C10" s="152" t="s">
        <v>17</v>
      </c>
      <c r="D10" s="152" t="s">
        <v>18</v>
      </c>
      <c r="E10" s="169" t="s">
        <v>19</v>
      </c>
      <c r="F10" s="170"/>
    </row>
    <row r="11" spans="1:6" ht="16.5" thickBot="1">
      <c r="A11" s="109">
        <v>4</v>
      </c>
      <c r="B11" s="110">
        <f>C8*0.2849</f>
        <v>0</v>
      </c>
      <c r="C11" s="110">
        <f aca="true" t="shared" si="0" ref="C11:C31">B11*A11</f>
        <v>0</v>
      </c>
      <c r="D11" s="110">
        <f>C11-C8</f>
        <v>0</v>
      </c>
      <c r="E11" s="111" t="e">
        <f>SUM(D11*100/A8)</f>
        <v>#DIV/0!</v>
      </c>
      <c r="F11" s="112" t="s">
        <v>14</v>
      </c>
    </row>
    <row r="12" spans="1:6" ht="16.5" thickBot="1">
      <c r="A12" s="113">
        <v>5</v>
      </c>
      <c r="B12" s="100">
        <f>C8*0.2343</f>
        <v>0</v>
      </c>
      <c r="C12" s="100">
        <f t="shared" si="0"/>
        <v>0</v>
      </c>
      <c r="D12" s="100">
        <f>C12-C8</f>
        <v>0</v>
      </c>
      <c r="E12" s="111" t="e">
        <f>SUM(D12*100/A8)</f>
        <v>#DIV/0!</v>
      </c>
      <c r="F12" s="112" t="s">
        <v>14</v>
      </c>
    </row>
    <row r="13" spans="1:6" ht="16.5" thickBot="1">
      <c r="A13" s="113">
        <v>6</v>
      </c>
      <c r="B13" s="100">
        <f>C8*0.2007</f>
        <v>0</v>
      </c>
      <c r="C13" s="100">
        <f t="shared" si="0"/>
        <v>0</v>
      </c>
      <c r="D13" s="100">
        <f>C13-C8</f>
        <v>0</v>
      </c>
      <c r="E13" s="111" t="e">
        <f>SUM(D13*100/A8)</f>
        <v>#DIV/0!</v>
      </c>
      <c r="F13" s="112" t="s">
        <v>14</v>
      </c>
    </row>
    <row r="14" spans="1:6" ht="16.5" thickBot="1">
      <c r="A14" s="113">
        <v>7</v>
      </c>
      <c r="B14" s="114">
        <f>C8*0.1766</f>
        <v>0</v>
      </c>
      <c r="C14" s="114">
        <f t="shared" si="0"/>
        <v>0</v>
      </c>
      <c r="D14" s="114">
        <f>C14-C8</f>
        <v>0</v>
      </c>
      <c r="E14" s="111" t="e">
        <f>SUM(D14*100/A8)</f>
        <v>#DIV/0!</v>
      </c>
      <c r="F14" s="112" t="s">
        <v>14</v>
      </c>
    </row>
    <row r="15" spans="1:6" ht="16.5" thickBot="1">
      <c r="A15" s="115">
        <v>8</v>
      </c>
      <c r="B15" s="100">
        <f>C8*0.1586</f>
        <v>0</v>
      </c>
      <c r="C15" s="100">
        <f t="shared" si="0"/>
        <v>0</v>
      </c>
      <c r="D15" s="100">
        <f>C15-C8</f>
        <v>0</v>
      </c>
      <c r="E15" s="100" t="e">
        <f>SUM(D15*100/A8)</f>
        <v>#DIV/0!</v>
      </c>
      <c r="F15" s="112" t="s">
        <v>14</v>
      </c>
    </row>
    <row r="16" spans="1:6" ht="16.5" thickBot="1">
      <c r="A16" s="115">
        <v>9</v>
      </c>
      <c r="B16" s="100">
        <f>C8*0.1446</f>
        <v>0</v>
      </c>
      <c r="C16" s="100">
        <f t="shared" si="0"/>
        <v>0</v>
      </c>
      <c r="D16" s="100">
        <f>C16-C8</f>
        <v>0</v>
      </c>
      <c r="E16" s="100" t="e">
        <f>SUM(D16*100/A8)</f>
        <v>#DIV/0!</v>
      </c>
      <c r="F16" s="112" t="s">
        <v>14</v>
      </c>
    </row>
    <row r="17" spans="1:6" ht="16.5" thickBot="1">
      <c r="A17" s="115">
        <v>10</v>
      </c>
      <c r="B17" s="100">
        <f>C8*0.1334</f>
        <v>0</v>
      </c>
      <c r="C17" s="100">
        <f t="shared" si="0"/>
        <v>0</v>
      </c>
      <c r="D17" s="100">
        <f>C17-C8</f>
        <v>0</v>
      </c>
      <c r="E17" s="100" t="e">
        <f>SUM(D17*100/A8)</f>
        <v>#DIV/0!</v>
      </c>
      <c r="F17" s="112" t="s">
        <v>14</v>
      </c>
    </row>
    <row r="18" spans="1:6" ht="16.5" thickBot="1">
      <c r="A18" s="115">
        <v>11</v>
      </c>
      <c r="B18" s="100">
        <f>C8*0.1242</f>
        <v>0</v>
      </c>
      <c r="C18" s="100">
        <f t="shared" si="0"/>
        <v>0</v>
      </c>
      <c r="D18" s="100">
        <f>C18-C8</f>
        <v>0</v>
      </c>
      <c r="E18" s="100" t="e">
        <f>SUM(D18*100/A8)</f>
        <v>#DIV/0!</v>
      </c>
      <c r="F18" s="112" t="s">
        <v>14</v>
      </c>
    </row>
    <row r="19" spans="1:6" ht="16.5" thickBot="1">
      <c r="A19" s="115">
        <v>12</v>
      </c>
      <c r="B19" s="100">
        <f>C8*0.1167</f>
        <v>0</v>
      </c>
      <c r="C19" s="100">
        <f t="shared" si="0"/>
        <v>0</v>
      </c>
      <c r="D19" s="100">
        <f>C19-C8</f>
        <v>0</v>
      </c>
      <c r="E19" s="100" t="e">
        <f>SUM(D19*100/A8)</f>
        <v>#DIV/0!</v>
      </c>
      <c r="F19" s="112" t="s">
        <v>14</v>
      </c>
    </row>
    <row r="20" spans="1:6" ht="16.5" thickBot="1">
      <c r="A20" s="115">
        <v>13</v>
      </c>
      <c r="B20" s="100">
        <f>C8*0.1102</f>
        <v>0</v>
      </c>
      <c r="C20" s="100">
        <f t="shared" si="0"/>
        <v>0</v>
      </c>
      <c r="D20" s="100">
        <f>C20-C8</f>
        <v>0</v>
      </c>
      <c r="E20" s="100" t="e">
        <f>SUM(D20*100/A8)</f>
        <v>#DIV/0!</v>
      </c>
      <c r="F20" s="112" t="s">
        <v>14</v>
      </c>
    </row>
    <row r="21" spans="1:6" ht="16.5" thickBot="1">
      <c r="A21" s="115">
        <v>14</v>
      </c>
      <c r="B21" s="100">
        <f>C8*0.1047</f>
        <v>0</v>
      </c>
      <c r="C21" s="100">
        <f t="shared" si="0"/>
        <v>0</v>
      </c>
      <c r="D21" s="100">
        <f>C21-C8</f>
        <v>0</v>
      </c>
      <c r="E21" s="100" t="e">
        <f>SUM(D21*100/A8)</f>
        <v>#DIV/0!</v>
      </c>
      <c r="F21" s="112" t="s">
        <v>14</v>
      </c>
    </row>
    <row r="22" spans="1:6" ht="16.5" thickBot="1">
      <c r="A22" s="115">
        <v>15</v>
      </c>
      <c r="B22" s="100">
        <f>C8*0.0999</f>
        <v>0</v>
      </c>
      <c r="C22" s="100">
        <f t="shared" si="0"/>
        <v>0</v>
      </c>
      <c r="D22" s="100">
        <f>C22-C8</f>
        <v>0</v>
      </c>
      <c r="E22" s="100" t="e">
        <f>SUM(D22*100/A8)</f>
        <v>#DIV/0!</v>
      </c>
      <c r="F22" s="112" t="s">
        <v>14</v>
      </c>
    </row>
    <row r="23" spans="1:6" ht="16.5" thickBot="1">
      <c r="A23" s="115">
        <v>16</v>
      </c>
      <c r="B23" s="100">
        <f>C8*0.0958</f>
        <v>0</v>
      </c>
      <c r="C23" s="100">
        <f t="shared" si="0"/>
        <v>0</v>
      </c>
      <c r="D23" s="100">
        <f>C23-C8</f>
        <v>0</v>
      </c>
      <c r="E23" s="100" t="e">
        <f>SUM(D23*100/A8)</f>
        <v>#DIV/0!</v>
      </c>
      <c r="F23" s="112" t="s">
        <v>14</v>
      </c>
    </row>
    <row r="24" spans="1:6" ht="16.5" thickBot="1">
      <c r="A24" s="115">
        <v>17</v>
      </c>
      <c r="B24" s="100">
        <f>C8*0.092</f>
        <v>0</v>
      </c>
      <c r="C24" s="100">
        <f t="shared" si="0"/>
        <v>0</v>
      </c>
      <c r="D24" s="100">
        <f>C24-C8</f>
        <v>0</v>
      </c>
      <c r="E24" s="100" t="e">
        <f>SUM(D24*100/A8)</f>
        <v>#DIV/0!</v>
      </c>
      <c r="F24" s="112" t="s">
        <v>14</v>
      </c>
    </row>
    <row r="25" spans="1:6" ht="16.5" thickBot="1">
      <c r="A25" s="115">
        <v>18</v>
      </c>
      <c r="B25" s="100">
        <f>C8*0.0888</f>
        <v>0</v>
      </c>
      <c r="C25" s="100">
        <f t="shared" si="0"/>
        <v>0</v>
      </c>
      <c r="D25" s="100">
        <f>C25-C8</f>
        <v>0</v>
      </c>
      <c r="E25" s="100" t="e">
        <f>SUM(D25*100/A8)</f>
        <v>#DIV/0!</v>
      </c>
      <c r="F25" s="112" t="s">
        <v>14</v>
      </c>
    </row>
    <row r="26" spans="1:6" ht="16.5" thickBot="1">
      <c r="A26" s="115">
        <v>19</v>
      </c>
      <c r="B26" s="100">
        <f>C8*0.0859</f>
        <v>0</v>
      </c>
      <c r="C26" s="100">
        <f t="shared" si="0"/>
        <v>0</v>
      </c>
      <c r="D26" s="100">
        <f>C26-C8</f>
        <v>0</v>
      </c>
      <c r="E26" s="100" t="e">
        <f>SUM(D26*100/A8)</f>
        <v>#DIV/0!</v>
      </c>
      <c r="F26" s="112" t="s">
        <v>14</v>
      </c>
    </row>
    <row r="27" spans="1:6" ht="16.5" thickBot="1">
      <c r="A27" s="115">
        <v>20</v>
      </c>
      <c r="B27" s="100">
        <f>C8*0.0838</f>
        <v>0</v>
      </c>
      <c r="C27" s="100">
        <f t="shared" si="0"/>
        <v>0</v>
      </c>
      <c r="D27" s="100">
        <f>C27-C8</f>
        <v>0</v>
      </c>
      <c r="E27" s="100" t="e">
        <f>SUM(D27*100/A8)</f>
        <v>#DIV/0!</v>
      </c>
      <c r="F27" s="112" t="s">
        <v>14</v>
      </c>
    </row>
    <row r="28" spans="1:6" ht="16.5" thickBot="1">
      <c r="A28" s="116">
        <v>21</v>
      </c>
      <c r="B28" s="100">
        <f>C8*0.0809</f>
        <v>0</v>
      </c>
      <c r="C28" s="100">
        <f t="shared" si="0"/>
        <v>0</v>
      </c>
      <c r="D28" s="100">
        <f>C28-C8</f>
        <v>0</v>
      </c>
      <c r="E28" s="100" t="e">
        <f>SUM(D28*100/A8)</f>
        <v>#DIV/0!</v>
      </c>
      <c r="F28" s="112" t="s">
        <v>14</v>
      </c>
    </row>
    <row r="29" spans="1:6" ht="16.5" thickBot="1">
      <c r="A29" s="116">
        <v>22</v>
      </c>
      <c r="B29" s="100">
        <f>C8*0.0787</f>
        <v>0</v>
      </c>
      <c r="C29" s="100">
        <f t="shared" si="0"/>
        <v>0</v>
      </c>
      <c r="D29" s="100">
        <f>C29-C8</f>
        <v>0</v>
      </c>
      <c r="E29" s="100" t="e">
        <f>SUM(D29*100/A8)</f>
        <v>#DIV/0!</v>
      </c>
      <c r="F29" s="112" t="s">
        <v>14</v>
      </c>
    </row>
    <row r="30" spans="1:6" ht="15.75">
      <c r="A30" s="116">
        <v>23</v>
      </c>
      <c r="B30" s="100">
        <f>C8*0.0768</f>
        <v>0</v>
      </c>
      <c r="C30" s="100">
        <f t="shared" si="0"/>
        <v>0</v>
      </c>
      <c r="D30" s="100">
        <f>C30-C8</f>
        <v>0</v>
      </c>
      <c r="E30" s="100" t="e">
        <f>SUM(D30*100/A8)</f>
        <v>#DIV/0!</v>
      </c>
      <c r="F30" s="112" t="s">
        <v>14</v>
      </c>
    </row>
    <row r="31" spans="1:6" ht="16.5" thickBot="1">
      <c r="A31" s="117">
        <v>24</v>
      </c>
      <c r="B31" s="118">
        <f>C8*0.075</f>
        <v>0</v>
      </c>
      <c r="C31" s="118">
        <f t="shared" si="0"/>
        <v>0</v>
      </c>
      <c r="D31" s="118">
        <f>C31-C8</f>
        <v>0</v>
      </c>
      <c r="E31" s="118" t="e">
        <f>SUM(D31*100/A8)</f>
        <v>#DIV/0!</v>
      </c>
      <c r="F31" s="119" t="s">
        <v>14</v>
      </c>
    </row>
    <row r="32" spans="1:6" ht="15">
      <c r="A32" s="153"/>
      <c r="B32" s="143"/>
      <c r="C32" s="95"/>
      <c r="D32" s="95"/>
      <c r="E32" s="153"/>
      <c r="F32" s="153"/>
    </row>
    <row r="33" spans="1:6" ht="18.75">
      <c r="A33" s="171" t="s">
        <v>20</v>
      </c>
      <c r="B33" s="171"/>
      <c r="C33" s="171"/>
      <c r="D33" s="171"/>
      <c r="E33" s="171"/>
      <c r="F33" s="171"/>
    </row>
    <row r="34" spans="1:6" ht="16.5" thickBot="1">
      <c r="A34" s="154"/>
      <c r="B34" s="155"/>
      <c r="C34" s="155"/>
      <c r="D34" s="155"/>
      <c r="E34" s="95"/>
      <c r="F34" s="95"/>
    </row>
    <row r="35" spans="1:6" ht="39" thickBot="1">
      <c r="A35" s="144" t="s">
        <v>11</v>
      </c>
      <c r="B35" s="145" t="s">
        <v>10</v>
      </c>
      <c r="C35" s="146" t="s">
        <v>12</v>
      </c>
      <c r="D35" s="146" t="s">
        <v>13</v>
      </c>
      <c r="E35" s="147"/>
      <c r="F35" s="147"/>
    </row>
    <row r="36" spans="1:6" ht="18.75" thickBot="1">
      <c r="A36" s="105">
        <f>A8</f>
        <v>0</v>
      </c>
      <c r="B36" s="120">
        <v>0</v>
      </c>
      <c r="C36" s="107">
        <f>A36-B36</f>
        <v>0</v>
      </c>
      <c r="D36" s="108" t="str">
        <f>IF(C36&lt;=10000,"А",IF(C36&gt;30000,"Г",IF(C36&gt;20000,"В","Б")))</f>
        <v>А</v>
      </c>
      <c r="E36" s="93"/>
      <c r="F36" s="93"/>
    </row>
    <row r="37" spans="1:6" ht="18.75" thickBot="1">
      <c r="A37" s="150"/>
      <c r="B37" s="150"/>
      <c r="C37" s="150"/>
      <c r="D37" s="150"/>
      <c r="E37" s="150"/>
      <c r="F37" s="150"/>
    </row>
    <row r="38" spans="1:6" ht="26.25" thickBot="1">
      <c r="A38" s="151" t="s">
        <v>15</v>
      </c>
      <c r="B38" s="152" t="s">
        <v>16</v>
      </c>
      <c r="C38" s="152" t="s">
        <v>17</v>
      </c>
      <c r="D38" s="152" t="s">
        <v>18</v>
      </c>
      <c r="E38" s="169" t="s">
        <v>19</v>
      </c>
      <c r="F38" s="170"/>
    </row>
    <row r="39" spans="1:6" ht="16.5" thickBot="1">
      <c r="A39" s="109">
        <v>4</v>
      </c>
      <c r="B39" s="110">
        <f>C36*0.2849</f>
        <v>0</v>
      </c>
      <c r="C39" s="110">
        <f aca="true" t="shared" si="1" ref="C39:C59">B39*A39</f>
        <v>0</v>
      </c>
      <c r="D39" s="110">
        <f>C39-C36</f>
        <v>0</v>
      </c>
      <c r="E39" s="111" t="e">
        <f>SUM(D39*100/A36)</f>
        <v>#DIV/0!</v>
      </c>
      <c r="F39" s="112" t="s">
        <v>14</v>
      </c>
    </row>
    <row r="40" spans="1:6" ht="16.5" thickBot="1">
      <c r="A40" s="113">
        <v>5</v>
      </c>
      <c r="B40" s="100">
        <f>C36*0.2343</f>
        <v>0</v>
      </c>
      <c r="C40" s="100">
        <f t="shared" si="1"/>
        <v>0</v>
      </c>
      <c r="D40" s="100">
        <f>C40-C36</f>
        <v>0</v>
      </c>
      <c r="E40" s="111" t="e">
        <f>SUM(D40*100/A36)</f>
        <v>#DIV/0!</v>
      </c>
      <c r="F40" s="112" t="s">
        <v>14</v>
      </c>
    </row>
    <row r="41" spans="1:6" ht="16.5" thickBot="1">
      <c r="A41" s="113">
        <v>6</v>
      </c>
      <c r="B41" s="100">
        <f>C36*0.2007</f>
        <v>0</v>
      </c>
      <c r="C41" s="100">
        <f t="shared" si="1"/>
        <v>0</v>
      </c>
      <c r="D41" s="100">
        <f>C41-C36</f>
        <v>0</v>
      </c>
      <c r="E41" s="111" t="e">
        <f>SUM(D41*100/A36)</f>
        <v>#DIV/0!</v>
      </c>
      <c r="F41" s="112" t="s">
        <v>14</v>
      </c>
    </row>
    <row r="42" spans="1:6" ht="16.5" thickBot="1">
      <c r="A42" s="113">
        <v>7</v>
      </c>
      <c r="B42" s="114">
        <f>C36*0.1766</f>
        <v>0</v>
      </c>
      <c r="C42" s="114">
        <f t="shared" si="1"/>
        <v>0</v>
      </c>
      <c r="D42" s="114">
        <f>C42-C36</f>
        <v>0</v>
      </c>
      <c r="E42" s="111" t="e">
        <f>SUM(D42*100/A36)</f>
        <v>#DIV/0!</v>
      </c>
      <c r="F42" s="112" t="s">
        <v>14</v>
      </c>
    </row>
    <row r="43" spans="1:6" ht="16.5" thickBot="1">
      <c r="A43" s="115">
        <v>8</v>
      </c>
      <c r="B43" s="100">
        <f>C36*0.1586</f>
        <v>0</v>
      </c>
      <c r="C43" s="100">
        <f t="shared" si="1"/>
        <v>0</v>
      </c>
      <c r="D43" s="100">
        <f>C43-C36</f>
        <v>0</v>
      </c>
      <c r="E43" s="100" t="e">
        <f>SUM(D43*100/A36)</f>
        <v>#DIV/0!</v>
      </c>
      <c r="F43" s="112" t="s">
        <v>14</v>
      </c>
    </row>
    <row r="44" spans="1:6" ht="16.5" thickBot="1">
      <c r="A44" s="115">
        <v>9</v>
      </c>
      <c r="B44" s="100">
        <f>C36*0.1446</f>
        <v>0</v>
      </c>
      <c r="C44" s="100">
        <f t="shared" si="1"/>
        <v>0</v>
      </c>
      <c r="D44" s="100">
        <f>C44-C36</f>
        <v>0</v>
      </c>
      <c r="E44" s="100" t="e">
        <f>SUM(D44*100/A36)</f>
        <v>#DIV/0!</v>
      </c>
      <c r="F44" s="112" t="s">
        <v>14</v>
      </c>
    </row>
    <row r="45" spans="1:6" ht="16.5" thickBot="1">
      <c r="A45" s="115">
        <v>10</v>
      </c>
      <c r="B45" s="100">
        <f>C36*0.1334</f>
        <v>0</v>
      </c>
      <c r="C45" s="100">
        <f t="shared" si="1"/>
        <v>0</v>
      </c>
      <c r="D45" s="100">
        <f>C45-C36</f>
        <v>0</v>
      </c>
      <c r="E45" s="100" t="e">
        <f>SUM(D45*100/A36)</f>
        <v>#DIV/0!</v>
      </c>
      <c r="F45" s="112" t="s">
        <v>14</v>
      </c>
    </row>
    <row r="46" spans="1:6" ht="16.5" thickBot="1">
      <c r="A46" s="115">
        <v>11</v>
      </c>
      <c r="B46" s="100">
        <f>C36*0.1242</f>
        <v>0</v>
      </c>
      <c r="C46" s="100">
        <f t="shared" si="1"/>
        <v>0</v>
      </c>
      <c r="D46" s="100">
        <f>C46-C36</f>
        <v>0</v>
      </c>
      <c r="E46" s="100" t="e">
        <f>SUM(D46*100/A36)</f>
        <v>#DIV/0!</v>
      </c>
      <c r="F46" s="112" t="s">
        <v>14</v>
      </c>
    </row>
    <row r="47" spans="1:6" ht="16.5" thickBot="1">
      <c r="A47" s="115">
        <v>12</v>
      </c>
      <c r="B47" s="100">
        <f>C36*0.1167</f>
        <v>0</v>
      </c>
      <c r="C47" s="100">
        <f t="shared" si="1"/>
        <v>0</v>
      </c>
      <c r="D47" s="100">
        <f>C47-C36</f>
        <v>0</v>
      </c>
      <c r="E47" s="100" t="e">
        <f>SUM(D47*100/A36)</f>
        <v>#DIV/0!</v>
      </c>
      <c r="F47" s="112" t="s">
        <v>14</v>
      </c>
    </row>
    <row r="48" spans="1:6" ht="16.5" thickBot="1">
      <c r="A48" s="115">
        <v>13</v>
      </c>
      <c r="B48" s="100">
        <f>C36*0.1102</f>
        <v>0</v>
      </c>
      <c r="C48" s="100">
        <f t="shared" si="1"/>
        <v>0</v>
      </c>
      <c r="D48" s="100">
        <f>C48-C36</f>
        <v>0</v>
      </c>
      <c r="E48" s="100" t="e">
        <f>SUM(D48*100/A36)</f>
        <v>#DIV/0!</v>
      </c>
      <c r="F48" s="112" t="s">
        <v>14</v>
      </c>
    </row>
    <row r="49" spans="1:6" ht="16.5" thickBot="1">
      <c r="A49" s="115">
        <v>14</v>
      </c>
      <c r="B49" s="100">
        <f>C36*0.1047</f>
        <v>0</v>
      </c>
      <c r="C49" s="100">
        <f t="shared" si="1"/>
        <v>0</v>
      </c>
      <c r="D49" s="100">
        <f>C49-C36</f>
        <v>0</v>
      </c>
      <c r="E49" s="100" t="e">
        <f>SUM(D49*100/A36)</f>
        <v>#DIV/0!</v>
      </c>
      <c r="F49" s="112" t="s">
        <v>14</v>
      </c>
    </row>
    <row r="50" spans="1:6" ht="16.5" thickBot="1">
      <c r="A50" s="115">
        <v>15</v>
      </c>
      <c r="B50" s="100">
        <f>C36*0.0999</f>
        <v>0</v>
      </c>
      <c r="C50" s="100">
        <f t="shared" si="1"/>
        <v>0</v>
      </c>
      <c r="D50" s="100">
        <f>C50-C36</f>
        <v>0</v>
      </c>
      <c r="E50" s="100" t="e">
        <f>SUM(D50*100/A36)</f>
        <v>#DIV/0!</v>
      </c>
      <c r="F50" s="112" t="s">
        <v>14</v>
      </c>
    </row>
    <row r="51" spans="1:6" ht="16.5" thickBot="1">
      <c r="A51" s="115">
        <v>16</v>
      </c>
      <c r="B51" s="100">
        <f>C36*0.0958</f>
        <v>0</v>
      </c>
      <c r="C51" s="100">
        <f t="shared" si="1"/>
        <v>0</v>
      </c>
      <c r="D51" s="100">
        <f>C51-C36</f>
        <v>0</v>
      </c>
      <c r="E51" s="100" t="e">
        <f>SUM(D51*100/A36)</f>
        <v>#DIV/0!</v>
      </c>
      <c r="F51" s="112" t="s">
        <v>14</v>
      </c>
    </row>
    <row r="52" spans="1:6" ht="16.5" thickBot="1">
      <c r="A52" s="115">
        <v>17</v>
      </c>
      <c r="B52" s="100">
        <f>C36*0.092</f>
        <v>0</v>
      </c>
      <c r="C52" s="100">
        <f t="shared" si="1"/>
        <v>0</v>
      </c>
      <c r="D52" s="100">
        <f>C52-C36</f>
        <v>0</v>
      </c>
      <c r="E52" s="100" t="e">
        <f>SUM(D52*100/A36)</f>
        <v>#DIV/0!</v>
      </c>
      <c r="F52" s="112" t="s">
        <v>14</v>
      </c>
    </row>
    <row r="53" spans="1:6" ht="16.5" thickBot="1">
      <c r="A53" s="115">
        <v>18</v>
      </c>
      <c r="B53" s="100">
        <f>C36*0.0888</f>
        <v>0</v>
      </c>
      <c r="C53" s="100">
        <f t="shared" si="1"/>
        <v>0</v>
      </c>
      <c r="D53" s="100">
        <f>C53-C36</f>
        <v>0</v>
      </c>
      <c r="E53" s="100" t="e">
        <f>SUM(D53*100/A36)</f>
        <v>#DIV/0!</v>
      </c>
      <c r="F53" s="112" t="s">
        <v>14</v>
      </c>
    </row>
    <row r="54" spans="1:6" ht="16.5" thickBot="1">
      <c r="A54" s="115">
        <v>19</v>
      </c>
      <c r="B54" s="100">
        <f>C36*0.0859</f>
        <v>0</v>
      </c>
      <c r="C54" s="100">
        <f t="shared" si="1"/>
        <v>0</v>
      </c>
      <c r="D54" s="100">
        <f>C54-C36</f>
        <v>0</v>
      </c>
      <c r="E54" s="100" t="e">
        <f>SUM(D54*100/A36)</f>
        <v>#DIV/0!</v>
      </c>
      <c r="F54" s="112" t="s">
        <v>14</v>
      </c>
    </row>
    <row r="55" spans="1:6" ht="16.5" thickBot="1">
      <c r="A55" s="115">
        <v>20</v>
      </c>
      <c r="B55" s="100">
        <f>C36*0.0838</f>
        <v>0</v>
      </c>
      <c r="C55" s="100">
        <f t="shared" si="1"/>
        <v>0</v>
      </c>
      <c r="D55" s="100">
        <f>C55-C36</f>
        <v>0</v>
      </c>
      <c r="E55" s="100" t="e">
        <f>SUM(D55*100/A36)</f>
        <v>#DIV/0!</v>
      </c>
      <c r="F55" s="112" t="s">
        <v>14</v>
      </c>
    </row>
    <row r="56" spans="1:6" ht="16.5" thickBot="1">
      <c r="A56" s="116">
        <v>21</v>
      </c>
      <c r="B56" s="100">
        <f>C36*0.0809</f>
        <v>0</v>
      </c>
      <c r="C56" s="100">
        <f t="shared" si="1"/>
        <v>0</v>
      </c>
      <c r="D56" s="100">
        <f>C56-C36</f>
        <v>0</v>
      </c>
      <c r="E56" s="100" t="e">
        <f>SUM(D56*100/A36)</f>
        <v>#DIV/0!</v>
      </c>
      <c r="F56" s="112" t="s">
        <v>14</v>
      </c>
    </row>
    <row r="57" spans="1:6" ht="16.5" thickBot="1">
      <c r="A57" s="116">
        <v>22</v>
      </c>
      <c r="B57" s="100">
        <f>C36*0.0787</f>
        <v>0</v>
      </c>
      <c r="C57" s="100">
        <f t="shared" si="1"/>
        <v>0</v>
      </c>
      <c r="D57" s="100">
        <f>C57-C36</f>
        <v>0</v>
      </c>
      <c r="E57" s="100" t="e">
        <f>SUM(D57*100/A36)</f>
        <v>#DIV/0!</v>
      </c>
      <c r="F57" s="112" t="s">
        <v>14</v>
      </c>
    </row>
    <row r="58" spans="1:6" ht="15.75">
      <c r="A58" s="116">
        <v>23</v>
      </c>
      <c r="B58" s="100">
        <f>C36*0.0768</f>
        <v>0</v>
      </c>
      <c r="C58" s="100">
        <f t="shared" si="1"/>
        <v>0</v>
      </c>
      <c r="D58" s="100">
        <f>C58-C36</f>
        <v>0</v>
      </c>
      <c r="E58" s="100" t="e">
        <f>SUM(D58*100/A36)</f>
        <v>#DIV/0!</v>
      </c>
      <c r="F58" s="112" t="s">
        <v>14</v>
      </c>
    </row>
    <row r="59" spans="1:6" ht="16.5" thickBot="1">
      <c r="A59" s="117">
        <v>24</v>
      </c>
      <c r="B59" s="118">
        <f>C36*0.075</f>
        <v>0</v>
      </c>
      <c r="C59" s="118">
        <f t="shared" si="1"/>
        <v>0</v>
      </c>
      <c r="D59" s="118">
        <f>C59-C36</f>
        <v>0</v>
      </c>
      <c r="E59" s="118" t="e">
        <f>SUM(D59*100/A36)</f>
        <v>#DIV/0!</v>
      </c>
      <c r="F59" s="119" t="s">
        <v>14</v>
      </c>
    </row>
  </sheetData>
  <sheetProtection password="CCE5" sheet="1" objects="1" scenarios="1"/>
  <mergeCells count="4">
    <mergeCell ref="A5:F5"/>
    <mergeCell ref="E10:F10"/>
    <mergeCell ref="A33:F33"/>
    <mergeCell ref="E38:F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</dc:creator>
  <cp:keywords/>
  <dc:description/>
  <cp:lastModifiedBy>alex</cp:lastModifiedBy>
  <cp:lastPrinted>2006-06-17T08:22:04Z</cp:lastPrinted>
  <dcterms:created xsi:type="dcterms:W3CDTF">2003-09-10T16:50:12Z</dcterms:created>
  <dcterms:modified xsi:type="dcterms:W3CDTF">2006-06-17T09:06:22Z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